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120" windowHeight="13620" activeTab="6"/>
  </bookViews>
  <sheets>
    <sheet name="tas" sheetId="4" r:id="rId1"/>
    <sheet name="ohc" sheetId="1" r:id="rId2"/>
    <sheet name="Forcing" sheetId="2" r:id="rId3"/>
    <sheet name="Effic&amp;Sens" sheetId="3" r:id="rId4"/>
    <sheet name="ObsEsts" sheetId="5" r:id="rId5"/>
    <sheet name="KNMI Hist N" sheetId="6" r:id="rId6"/>
    <sheet name="OHC emulation" sheetId="7" r:id="rId7"/>
  </sheets>
  <externalReferences>
    <externalReference r:id="rId8"/>
  </externalReferences>
  <definedNames>
    <definedName name="_xlnm._FilterDatabase" localSheetId="1" hidden="1">ohc!$A$2:$AW$162</definedName>
    <definedName name="Intercept">ohc!$AZ$173</definedName>
    <definedName name="Je22_Wm2">ohc!$B$1</definedName>
  </definedNames>
  <calcPr calcId="125725" calcMode="manual" iterate="1" iterateCount="2" iterateDelta="9.9999999999999995E-7" calcOnSave="0"/>
</workbook>
</file>

<file path=xl/calcChain.xml><?xml version="1.0" encoding="utf-8"?>
<calcChain xmlns="http://schemas.openxmlformats.org/spreadsheetml/2006/main">
  <c r="B6" i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5"/>
  <c r="O20" i="5"/>
  <c r="N20"/>
  <c r="M20"/>
  <c r="O16"/>
  <c r="N16"/>
  <c r="M16"/>
  <c r="AE177" i="6"/>
  <c r="D199" i="1" a="1"/>
  <c r="H205" l="1"/>
  <c r="G203"/>
  <c r="F201"/>
  <c r="D206"/>
  <c r="G200"/>
  <c r="G206"/>
  <c r="E202"/>
  <c r="H204"/>
  <c r="E201"/>
  <c r="H200"/>
  <c r="H207"/>
  <c r="D205"/>
  <c r="D199"/>
  <c r="E203"/>
  <c r="G199"/>
  <c r="F207"/>
  <c r="E205"/>
  <c r="G205"/>
  <c r="G201"/>
  <c r="E204"/>
  <c r="F202"/>
  <c r="G204"/>
  <c r="D201"/>
  <c r="E199"/>
  <c r="D203"/>
  <c r="H203"/>
  <c r="G202"/>
  <c r="F200"/>
  <c r="H199"/>
  <c r="F204"/>
  <c r="E207"/>
  <c r="E206"/>
  <c r="D202"/>
  <c r="H201"/>
  <c r="D200"/>
  <c r="D207"/>
  <c r="E200"/>
  <c r="H206"/>
  <c r="G207"/>
  <c r="F199"/>
  <c r="F205"/>
  <c r="F206"/>
  <c r="H202"/>
  <c r="D204"/>
  <c r="F203"/>
  <c r="B124" i="4"/>
  <c r="B123"/>
  <c r="B122"/>
  <c r="B121"/>
  <c r="B120"/>
  <c r="B119"/>
  <c r="B118"/>
  <c r="B117"/>
  <c r="B116"/>
  <c r="B115"/>
  <c r="J9" i="5" l="1"/>
  <c r="J10"/>
  <c r="R10"/>
  <c r="P10"/>
  <c r="N10"/>
  <c r="L10"/>
  <c r="I10"/>
  <c r="F159" i="7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P167" i="2" l="1"/>
  <c r="P166"/>
  <c r="P165"/>
  <c r="P164"/>
  <c r="P163"/>
  <c r="P162"/>
  <c r="P161"/>
  <c r="R9" i="5"/>
  <c r="P9"/>
  <c r="N9"/>
  <c r="L9"/>
  <c r="I9"/>
  <c r="P160" i="2" l="1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B13" i="3" l="1"/>
  <c r="AR184" i="1"/>
  <c r="AR183"/>
  <c r="AR182"/>
  <c r="AR181"/>
  <c r="AR180"/>
  <c r="AL184"/>
  <c r="AL183"/>
  <c r="AL182"/>
  <c r="AL181"/>
  <c r="AL180"/>
  <c r="AF184"/>
  <c r="AF183"/>
  <c r="AF182"/>
  <c r="AF181"/>
  <c r="AF180"/>
  <c r="Z184"/>
  <c r="Z183"/>
  <c r="Z182"/>
  <c r="Z181"/>
  <c r="Z180"/>
  <c r="T184"/>
  <c r="T183"/>
  <c r="T182"/>
  <c r="T181"/>
  <c r="T180"/>
  <c r="N184"/>
  <c r="N183"/>
  <c r="N182"/>
  <c r="N181"/>
  <c r="N180"/>
  <c r="G184"/>
  <c r="D184"/>
  <c r="G183"/>
  <c r="D183"/>
  <c r="G182"/>
  <c r="D182"/>
  <c r="G181"/>
  <c r="D181"/>
  <c r="G180"/>
  <c r="D180"/>
  <c r="AE175" i="6" l="1"/>
  <c r="AE174"/>
  <c r="AE173"/>
  <c r="AE172"/>
  <c r="AE171"/>
  <c r="AE170"/>
  <c r="AE169"/>
  <c r="AE168"/>
  <c r="AE167"/>
  <c r="AE166"/>
  <c r="AE165"/>
  <c r="AE164"/>
  <c r="AE163"/>
  <c r="AE162"/>
  <c r="AE161"/>
  <c r="AG165"/>
  <c r="AF165"/>
  <c r="AG164"/>
  <c r="AF164"/>
  <c r="AG163"/>
  <c r="AF163"/>
  <c r="AG162"/>
  <c r="AF162"/>
  <c r="AG175"/>
  <c r="AF175"/>
  <c r="AG174"/>
  <c r="AF174"/>
  <c r="AG173"/>
  <c r="AF173"/>
  <c r="AG172"/>
  <c r="AF172"/>
  <c r="AG171"/>
  <c r="AF171"/>
  <c r="AG170"/>
  <c r="AF170"/>
  <c r="AG169"/>
  <c r="AF169"/>
  <c r="AG168"/>
  <c r="AF168"/>
  <c r="AG167"/>
  <c r="AF167"/>
  <c r="AG166"/>
  <c r="AF166"/>
  <c r="AB175"/>
  <c r="AB174"/>
  <c r="AB173"/>
  <c r="AB172"/>
  <c r="AB171"/>
  <c r="AB170"/>
  <c r="AB169"/>
  <c r="AB168"/>
  <c r="AB167"/>
  <c r="AB166"/>
  <c r="AB165"/>
  <c r="AB164"/>
  <c r="AB163"/>
  <c r="AB162"/>
  <c r="AB161"/>
  <c r="AD175"/>
  <c r="AD174"/>
  <c r="AD173"/>
  <c r="AD172"/>
  <c r="AD171"/>
  <c r="AD170"/>
  <c r="AD169"/>
  <c r="AD168"/>
  <c r="AD167"/>
  <c r="AD166"/>
  <c r="AD165"/>
  <c r="AD164"/>
  <c r="AD163"/>
  <c r="AD162"/>
  <c r="AD161"/>
  <c r="AJ109" i="4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J5"/>
  <c r="AJ4"/>
  <c r="BG126"/>
  <c r="BF126"/>
  <c r="BE126"/>
  <c r="BD126"/>
  <c r="BC126"/>
  <c r="BA126"/>
  <c r="AZ126"/>
  <c r="AY126"/>
  <c r="AX126"/>
  <c r="AW126"/>
  <c r="AU126"/>
  <c r="AT126"/>
  <c r="AS126"/>
  <c r="AR126"/>
  <c r="AQ126"/>
  <c r="AH126"/>
  <c r="AG126"/>
  <c r="AF126"/>
  <c r="AE126"/>
  <c r="AD126"/>
  <c r="AB126"/>
  <c r="AA126"/>
  <c r="Z126"/>
  <c r="Y126"/>
  <c r="X126"/>
  <c r="V126"/>
  <c r="U126"/>
  <c r="T126"/>
  <c r="S126"/>
  <c r="R126"/>
  <c r="Q126"/>
  <c r="BG123"/>
  <c r="BF123"/>
  <c r="BE123"/>
  <c r="BD123"/>
  <c r="BC123"/>
  <c r="BA123"/>
  <c r="AZ123"/>
  <c r="AY123"/>
  <c r="AX123"/>
  <c r="AW123"/>
  <c r="AV123"/>
  <c r="AU123"/>
  <c r="AT123"/>
  <c r="AS123"/>
  <c r="AR123"/>
  <c r="AQ123"/>
  <c r="BG122"/>
  <c r="BF122"/>
  <c r="BE122"/>
  <c r="BD122"/>
  <c r="BC122"/>
  <c r="BA122"/>
  <c r="AZ122"/>
  <c r="AY122"/>
  <c r="AX122"/>
  <c r="AW122"/>
  <c r="AV122"/>
  <c r="AU122"/>
  <c r="AT122"/>
  <c r="AS122"/>
  <c r="AR122"/>
  <c r="AQ122"/>
  <c r="BG121"/>
  <c r="BF121"/>
  <c r="BE121"/>
  <c r="BD121"/>
  <c r="BC121"/>
  <c r="BA121"/>
  <c r="AZ121"/>
  <c r="AY121"/>
  <c r="AX121"/>
  <c r="AW121"/>
  <c r="AV121"/>
  <c r="AU121"/>
  <c r="AT121"/>
  <c r="AS121"/>
  <c r="AR121"/>
  <c r="AQ121"/>
  <c r="BG120"/>
  <c r="BF120"/>
  <c r="BE120"/>
  <c r="BD120"/>
  <c r="BC120"/>
  <c r="BA120"/>
  <c r="AZ120"/>
  <c r="AY120"/>
  <c r="AX120"/>
  <c r="AW120"/>
  <c r="AV120"/>
  <c r="AU120"/>
  <c r="AT120"/>
  <c r="AS120"/>
  <c r="AR120"/>
  <c r="AQ120"/>
  <c r="BG119"/>
  <c r="BF119"/>
  <c r="BE119"/>
  <c r="BD119"/>
  <c r="BC119"/>
  <c r="BA119"/>
  <c r="AZ119"/>
  <c r="AY119"/>
  <c r="AX119"/>
  <c r="AW119"/>
  <c r="AV119"/>
  <c r="AU119"/>
  <c r="AT119"/>
  <c r="AS119"/>
  <c r="AR119"/>
  <c r="AQ119"/>
  <c r="BG118"/>
  <c r="BF118"/>
  <c r="BE118"/>
  <c r="BD118"/>
  <c r="BC118"/>
  <c r="BA118"/>
  <c r="AZ118"/>
  <c r="AY118"/>
  <c r="AX118"/>
  <c r="AW118"/>
  <c r="AV118"/>
  <c r="AU118"/>
  <c r="AT118"/>
  <c r="AS118"/>
  <c r="AR118"/>
  <c r="AQ118"/>
  <c r="BG117"/>
  <c r="BF117"/>
  <c r="BE117"/>
  <c r="BD117"/>
  <c r="BC117"/>
  <c r="BA117"/>
  <c r="AZ117"/>
  <c r="AY117"/>
  <c r="AX117"/>
  <c r="AW117"/>
  <c r="AV117"/>
  <c r="AU117"/>
  <c r="AT117"/>
  <c r="AS117"/>
  <c r="AR117"/>
  <c r="AQ117"/>
  <c r="BG116"/>
  <c r="BF116"/>
  <c r="BE116"/>
  <c r="BD116"/>
  <c r="BC116"/>
  <c r="BA116"/>
  <c r="AZ116"/>
  <c r="AY116"/>
  <c r="AX116"/>
  <c r="AW116"/>
  <c r="AV116"/>
  <c r="AU116"/>
  <c r="AT116"/>
  <c r="AS116"/>
  <c r="AR116"/>
  <c r="AQ116"/>
  <c r="AB123"/>
  <c r="AA123"/>
  <c r="Z123"/>
  <c r="Y123"/>
  <c r="X123"/>
  <c r="AB122"/>
  <c r="AA122"/>
  <c r="Z122"/>
  <c r="Y122"/>
  <c r="X122"/>
  <c r="AB121"/>
  <c r="AA121"/>
  <c r="Z121"/>
  <c r="Y121"/>
  <c r="X121"/>
  <c r="AB120"/>
  <c r="AA120"/>
  <c r="Z120"/>
  <c r="Y120"/>
  <c r="X120"/>
  <c r="AB119"/>
  <c r="AA119"/>
  <c r="Z119"/>
  <c r="Y119"/>
  <c r="X119"/>
  <c r="AB118"/>
  <c r="AA118"/>
  <c r="Z118"/>
  <c r="Y118"/>
  <c r="X118"/>
  <c r="AB117"/>
  <c r="AA117"/>
  <c r="Z117"/>
  <c r="Y117"/>
  <c r="X117"/>
  <c r="AB116"/>
  <c r="AA116"/>
  <c r="Z116"/>
  <c r="Y116"/>
  <c r="X116"/>
  <c r="AI124"/>
  <c r="AI115"/>
  <c r="AI123"/>
  <c r="AH123"/>
  <c r="AG123"/>
  <c r="AF123"/>
  <c r="AE123"/>
  <c r="AD123"/>
  <c r="AI122"/>
  <c r="AH122"/>
  <c r="AG122"/>
  <c r="AF122"/>
  <c r="AE122"/>
  <c r="AD122"/>
  <c r="AI121"/>
  <c r="AH121"/>
  <c r="AG121"/>
  <c r="AF121"/>
  <c r="AE121"/>
  <c r="AD121"/>
  <c r="AI120"/>
  <c r="AH120"/>
  <c r="AG120"/>
  <c r="AF120"/>
  <c r="AE120"/>
  <c r="AD120"/>
  <c r="AI119"/>
  <c r="AH119"/>
  <c r="AG119"/>
  <c r="AF119"/>
  <c r="AE119"/>
  <c r="AD119"/>
  <c r="AI118"/>
  <c r="AH118"/>
  <c r="AG118"/>
  <c r="AF118"/>
  <c r="AE118"/>
  <c r="AD118"/>
  <c r="AI117"/>
  <c r="AH117"/>
  <c r="AG117"/>
  <c r="AF117"/>
  <c r="AE117"/>
  <c r="AD117"/>
  <c r="AI116"/>
  <c r="AH116"/>
  <c r="AG116"/>
  <c r="AF116"/>
  <c r="AE116"/>
  <c r="AD116"/>
  <c r="AO123"/>
  <c r="AN123"/>
  <c r="AM123"/>
  <c r="AL123"/>
  <c r="AK123"/>
  <c r="AO122"/>
  <c r="AN122"/>
  <c r="AM122"/>
  <c r="AL122"/>
  <c r="AK122"/>
  <c r="AO121"/>
  <c r="AN121"/>
  <c r="AM121"/>
  <c r="AL121"/>
  <c r="AK121"/>
  <c r="AO120"/>
  <c r="AN120"/>
  <c r="AM120"/>
  <c r="AL120"/>
  <c r="AK120"/>
  <c r="AO119"/>
  <c r="AN119"/>
  <c r="AM119"/>
  <c r="AL119"/>
  <c r="AK119"/>
  <c r="AO118"/>
  <c r="AN118"/>
  <c r="AM118"/>
  <c r="AL118"/>
  <c r="AK118"/>
  <c r="AO117"/>
  <c r="AN117"/>
  <c r="AM117"/>
  <c r="AL117"/>
  <c r="AK117"/>
  <c r="AO116"/>
  <c r="AN116"/>
  <c r="AM116"/>
  <c r="AL116"/>
  <c r="AK116"/>
  <c r="BB112"/>
  <c r="AV112"/>
  <c r="AP112"/>
  <c r="AC112"/>
  <c r="W112"/>
  <c r="P112"/>
  <c r="BG111"/>
  <c r="BF111"/>
  <c r="BE111"/>
  <c r="BD111"/>
  <c r="BC111"/>
  <c r="BA111"/>
  <c r="AZ111"/>
  <c r="AY111"/>
  <c r="AX111"/>
  <c r="AW111"/>
  <c r="AU111"/>
  <c r="AT111"/>
  <c r="AS111"/>
  <c r="AR111"/>
  <c r="AQ111"/>
  <c r="AO111"/>
  <c r="AN111"/>
  <c r="AM111"/>
  <c r="AL111"/>
  <c r="AK111"/>
  <c r="AH111"/>
  <c r="AG111"/>
  <c r="AF111"/>
  <c r="AE111"/>
  <c r="AD111"/>
  <c r="AB111"/>
  <c r="AA111"/>
  <c r="Z111"/>
  <c r="Y111"/>
  <c r="X111"/>
  <c r="AE179" i="6" l="1"/>
  <c r="AE178"/>
  <c r="AO126" i="4"/>
  <c r="AN126"/>
  <c r="AL126"/>
  <c r="AK126"/>
  <c r="AM126"/>
  <c r="AJ111"/>
  <c r="AJ112"/>
  <c r="C4" l="1"/>
  <c r="V6" i="5"/>
  <c r="X6" s="1"/>
  <c r="V5"/>
  <c r="W5" s="1"/>
  <c r="V4"/>
  <c r="W4" s="1"/>
  <c r="W6" l="1"/>
  <c r="X4"/>
  <c r="X5"/>
  <c r="F159" i="1" l="1"/>
  <c r="F158"/>
  <c r="D157" i="7" s="1"/>
  <c r="F157" i="1"/>
  <c r="D156" i="7" s="1"/>
  <c r="F156" i="1"/>
  <c r="D155" i="7" s="1"/>
  <c r="F155" i="1"/>
  <c r="D154" i="7" s="1"/>
  <c r="F154" i="1"/>
  <c r="F153"/>
  <c r="F152"/>
  <c r="D151" i="7" s="1"/>
  <c r="F151" i="1"/>
  <c r="D150" i="7" s="1"/>
  <c r="F150" i="1"/>
  <c r="D149" i="7" s="1"/>
  <c r="F149" i="1"/>
  <c r="D148" i="7" s="1"/>
  <c r="F148" i="1"/>
  <c r="D147" i="7" s="1"/>
  <c r="F147" i="1"/>
  <c r="F146"/>
  <c r="F145"/>
  <c r="F144"/>
  <c r="D143" i="7" s="1"/>
  <c r="F143" i="1"/>
  <c r="D142" i="7" s="1"/>
  <c r="F142" i="1"/>
  <c r="D141" i="7" s="1"/>
  <c r="F141" i="1"/>
  <c r="D140" i="7" s="1"/>
  <c r="F140" i="1"/>
  <c r="D139" i="7" s="1"/>
  <c r="F139" i="1"/>
  <c r="F138"/>
  <c r="F137"/>
  <c r="F136"/>
  <c r="D135" i="7" s="1"/>
  <c r="F135" i="1"/>
  <c r="F134"/>
  <c r="D133" i="7" s="1"/>
  <c r="F133" i="1"/>
  <c r="D132" i="7" s="1"/>
  <c r="F132" i="1"/>
  <c r="D131" i="7" s="1"/>
  <c r="F131" i="1"/>
  <c r="D130" i="7" s="1"/>
  <c r="F130" i="1"/>
  <c r="F129"/>
  <c r="F128"/>
  <c r="D127" i="7" s="1"/>
  <c r="F127" i="1"/>
  <c r="D126" i="7" s="1"/>
  <c r="F126" i="1"/>
  <c r="D125" i="7" s="1"/>
  <c r="F125" i="1"/>
  <c r="D124" i="7" s="1"/>
  <c r="F124" i="1"/>
  <c r="D123" i="7" s="1"/>
  <c r="F123" i="1"/>
  <c r="D122" i="7" s="1"/>
  <c r="F122" i="1"/>
  <c r="F121"/>
  <c r="F120"/>
  <c r="D119" i="7" s="1"/>
  <c r="F119" i="1"/>
  <c r="D118" i="7" s="1"/>
  <c r="F118" i="1"/>
  <c r="D117" i="7" s="1"/>
  <c r="F117" i="1"/>
  <c r="D116" i="7" s="1"/>
  <c r="F116" i="1"/>
  <c r="D115" i="7" s="1"/>
  <c r="F115" i="1"/>
  <c r="D114" i="7" s="1"/>
  <c r="F114" i="1"/>
  <c r="F113"/>
  <c r="F112"/>
  <c r="D111" i="7" s="1"/>
  <c r="F111" i="1"/>
  <c r="D110" i="7" s="1"/>
  <c r="F110" i="1"/>
  <c r="D109" i="7" s="1"/>
  <c r="F109" i="1"/>
  <c r="D108" i="7" s="1"/>
  <c r="F108" i="1"/>
  <c r="D107" i="7" s="1"/>
  <c r="F107" i="1"/>
  <c r="D106" i="7" s="1"/>
  <c r="F106" i="1"/>
  <c r="F105"/>
  <c r="F104"/>
  <c r="D103" i="7" s="1"/>
  <c r="F103" i="1"/>
  <c r="D102" i="7" s="1"/>
  <c r="F102" i="1"/>
  <c r="D101" i="7" s="1"/>
  <c r="F101" i="1"/>
  <c r="D100" i="7" s="1"/>
  <c r="F100" i="1"/>
  <c r="D99" i="7" s="1"/>
  <c r="F99" i="1"/>
  <c r="D98" i="7" s="1"/>
  <c r="F98" i="1"/>
  <c r="F97"/>
  <c r="F96"/>
  <c r="F95"/>
  <c r="D94" i="7" s="1"/>
  <c r="F94" i="1"/>
  <c r="F93"/>
  <c r="F92"/>
  <c r="F91"/>
  <c r="D90" i="7" s="1"/>
  <c r="F90" i="1"/>
  <c r="F89"/>
  <c r="F88"/>
  <c r="D87" i="7" s="1"/>
  <c r="F87" i="1"/>
  <c r="D86" i="7" s="1"/>
  <c r="F86" i="1"/>
  <c r="D85" i="7" s="1"/>
  <c r="F85" i="1"/>
  <c r="D84" i="7" s="1"/>
  <c r="F84" i="1"/>
  <c r="D83" i="7" s="1"/>
  <c r="F83" i="1"/>
  <c r="D82" i="7" s="1"/>
  <c r="F82" i="1"/>
  <c r="F81"/>
  <c r="F80"/>
  <c r="D79" i="7" s="1"/>
  <c r="F79" i="1"/>
  <c r="D78" i="7" s="1"/>
  <c r="F78" i="1"/>
  <c r="D77" i="7" s="1"/>
  <c r="F77" i="1"/>
  <c r="D76" i="7" s="1"/>
  <c r="F76" i="1"/>
  <c r="D75" i="7" s="1"/>
  <c r="F75" i="1"/>
  <c r="D74" i="7" s="1"/>
  <c r="F74" i="1"/>
  <c r="F73"/>
  <c r="F72"/>
  <c r="D71" i="7" s="1"/>
  <c r="F71" i="1"/>
  <c r="D70" i="7" s="1"/>
  <c r="F70" i="1"/>
  <c r="D69" i="7" s="1"/>
  <c r="F69" i="1"/>
  <c r="D68" i="7" s="1"/>
  <c r="F68" i="1"/>
  <c r="D67" i="7" s="1"/>
  <c r="F67" i="1"/>
  <c r="D66" i="7" s="1"/>
  <c r="F66" i="1"/>
  <c r="F65"/>
  <c r="F64"/>
  <c r="D63" i="7" s="1"/>
  <c r="F63" i="1"/>
  <c r="D62" i="7" s="1"/>
  <c r="F62" i="1"/>
  <c r="D61" i="7" s="1"/>
  <c r="F61" i="1"/>
  <c r="D60" i="7" s="1"/>
  <c r="F60" i="1"/>
  <c r="D59" i="7" s="1"/>
  <c r="F59" i="1"/>
  <c r="F58"/>
  <c r="F57"/>
  <c r="F56"/>
  <c r="D55" i="7" s="1"/>
  <c r="F55" i="1"/>
  <c r="D54" i="7" s="1"/>
  <c r="F54" i="1"/>
  <c r="F53"/>
  <c r="D52" i="7" s="1"/>
  <c r="F52" i="1"/>
  <c r="D51" i="7" s="1"/>
  <c r="F51" i="1"/>
  <c r="D50" i="7" s="1"/>
  <c r="F50" i="1"/>
  <c r="F49"/>
  <c r="F48"/>
  <c r="D47" i="7" s="1"/>
  <c r="F47" i="1"/>
  <c r="D46" i="7" s="1"/>
  <c r="F46" i="1"/>
  <c r="D45" i="7" s="1"/>
  <c r="F45" i="1"/>
  <c r="D44" i="7" s="1"/>
  <c r="F44" i="1"/>
  <c r="D43" i="7" s="1"/>
  <c r="F43" i="1"/>
  <c r="D42" i="7" s="1"/>
  <c r="F42" i="1"/>
  <c r="F41"/>
  <c r="F40"/>
  <c r="D39" i="7" s="1"/>
  <c r="F39" i="1"/>
  <c r="D38" i="7" s="1"/>
  <c r="F38" i="1"/>
  <c r="D37" i="7" s="1"/>
  <c r="F37" i="1"/>
  <c r="D36" i="7" s="1"/>
  <c r="F36" i="1"/>
  <c r="D35" i="7" s="1"/>
  <c r="F35" i="1"/>
  <c r="D34" i="7" s="1"/>
  <c r="F34" i="1"/>
  <c r="F33"/>
  <c r="F32"/>
  <c r="D31" i="7" s="1"/>
  <c r="F31" i="1"/>
  <c r="F30"/>
  <c r="F29"/>
  <c r="D28" i="7" s="1"/>
  <c r="F28" i="1"/>
  <c r="D27" i="7" s="1"/>
  <c r="F27" i="1"/>
  <c r="D26" i="7" s="1"/>
  <c r="F26" i="1"/>
  <c r="F25"/>
  <c r="F24"/>
  <c r="D23" i="7" s="1"/>
  <c r="F23" i="1"/>
  <c r="D22" i="7" s="1"/>
  <c r="F22" i="1"/>
  <c r="D21" i="7" s="1"/>
  <c r="F21" i="1"/>
  <c r="F20"/>
  <c r="D19" i="7" s="1"/>
  <c r="F19" i="1"/>
  <c r="F18"/>
  <c r="F17"/>
  <c r="F16"/>
  <c r="D15" i="7" s="1"/>
  <c r="F15" i="1"/>
  <c r="D14" i="7" s="1"/>
  <c r="F14" i="1"/>
  <c r="D13" i="7" s="1"/>
  <c r="F13" i="1"/>
  <c r="D12" i="7" s="1"/>
  <c r="F12" i="1"/>
  <c r="D11" i="7" s="1"/>
  <c r="F11" i="1"/>
  <c r="D10" i="7" s="1"/>
  <c r="F10" i="1"/>
  <c r="F9"/>
  <c r="F8"/>
  <c r="D7" i="7" s="1"/>
  <c r="F7" i="1"/>
  <c r="D6" i="7" s="1"/>
  <c r="F6" i="1"/>
  <c r="D5" i="7" s="1"/>
  <c r="B159"/>
  <c r="B158"/>
  <c r="B157"/>
  <c r="B156"/>
  <c r="B155"/>
  <c r="B154"/>
  <c r="D153"/>
  <c r="B153"/>
  <c r="D152"/>
  <c r="B152"/>
  <c r="B151"/>
  <c r="B150"/>
  <c r="B149"/>
  <c r="B148"/>
  <c r="B147"/>
  <c r="D146"/>
  <c r="B146"/>
  <c r="D145"/>
  <c r="B145"/>
  <c r="D144"/>
  <c r="B144"/>
  <c r="B143"/>
  <c r="B142"/>
  <c r="B141"/>
  <c r="B140"/>
  <c r="B139"/>
  <c r="D138"/>
  <c r="B138"/>
  <c r="D137"/>
  <c r="B137"/>
  <c r="D136"/>
  <c r="B136"/>
  <c r="B135"/>
  <c r="D134"/>
  <c r="B134"/>
  <c r="B133"/>
  <c r="B132"/>
  <c r="B131"/>
  <c r="B130"/>
  <c r="D129"/>
  <c r="B129"/>
  <c r="D128"/>
  <c r="B128"/>
  <c r="B127"/>
  <c r="B126"/>
  <c r="B125"/>
  <c r="B124"/>
  <c r="B123"/>
  <c r="B122"/>
  <c r="D121"/>
  <c r="B121"/>
  <c r="D120"/>
  <c r="B120"/>
  <c r="B119"/>
  <c r="B118"/>
  <c r="B117"/>
  <c r="B116"/>
  <c r="B115"/>
  <c r="B114"/>
  <c r="D113"/>
  <c r="B113"/>
  <c r="D112"/>
  <c r="B112"/>
  <c r="B111"/>
  <c r="B110"/>
  <c r="B109"/>
  <c r="B108"/>
  <c r="B107"/>
  <c r="B106"/>
  <c r="D105"/>
  <c r="B105"/>
  <c r="D104"/>
  <c r="B104"/>
  <c r="B103"/>
  <c r="B102"/>
  <c r="B101"/>
  <c r="B100"/>
  <c r="B99"/>
  <c r="B98"/>
  <c r="D97"/>
  <c r="B97"/>
  <c r="D96"/>
  <c r="B96"/>
  <c r="B95"/>
  <c r="B94"/>
  <c r="D93"/>
  <c r="B93"/>
  <c r="B92"/>
  <c r="B91"/>
  <c r="B90"/>
  <c r="D89"/>
  <c r="B89"/>
  <c r="D88"/>
  <c r="B88"/>
  <c r="B87"/>
  <c r="B86"/>
  <c r="B85"/>
  <c r="B84"/>
  <c r="B83"/>
  <c r="B82"/>
  <c r="D81"/>
  <c r="B81"/>
  <c r="D80"/>
  <c r="B80"/>
  <c r="B79"/>
  <c r="B78"/>
  <c r="B77"/>
  <c r="B76"/>
  <c r="B75"/>
  <c r="B74"/>
  <c r="D73"/>
  <c r="B73"/>
  <c r="D72"/>
  <c r="B72"/>
  <c r="B71"/>
  <c r="B70"/>
  <c r="B69"/>
  <c r="B68"/>
  <c r="B67"/>
  <c r="B66"/>
  <c r="D65"/>
  <c r="B65"/>
  <c r="D64"/>
  <c r="B64"/>
  <c r="B63"/>
  <c r="B62"/>
  <c r="B61"/>
  <c r="B60"/>
  <c r="B59"/>
  <c r="D58"/>
  <c r="B58"/>
  <c r="D57"/>
  <c r="B57"/>
  <c r="D56"/>
  <c r="B56"/>
  <c r="B55"/>
  <c r="B54"/>
  <c r="D53"/>
  <c r="B53"/>
  <c r="B52"/>
  <c r="B51"/>
  <c r="B50"/>
  <c r="D49"/>
  <c r="B49"/>
  <c r="D48"/>
  <c r="B48"/>
  <c r="B47"/>
  <c r="B46"/>
  <c r="B45"/>
  <c r="B44"/>
  <c r="B43"/>
  <c r="B42"/>
  <c r="D41"/>
  <c r="B41"/>
  <c r="D40"/>
  <c r="B40"/>
  <c r="B39"/>
  <c r="B38"/>
  <c r="B37"/>
  <c r="B36"/>
  <c r="B35"/>
  <c r="B34"/>
  <c r="D33"/>
  <c r="B33"/>
  <c r="D32"/>
  <c r="B32"/>
  <c r="B31"/>
  <c r="B30"/>
  <c r="D29"/>
  <c r="B29"/>
  <c r="B28"/>
  <c r="B27"/>
  <c r="B26"/>
  <c r="D25"/>
  <c r="B25"/>
  <c r="D24"/>
  <c r="B24"/>
  <c r="B23"/>
  <c r="B22"/>
  <c r="B21"/>
  <c r="B20"/>
  <c r="B19"/>
  <c r="D18"/>
  <c r="B18"/>
  <c r="D17"/>
  <c r="B17"/>
  <c r="D16"/>
  <c r="B16"/>
  <c r="B15"/>
  <c r="B14"/>
  <c r="B13"/>
  <c r="B12"/>
  <c r="B11"/>
  <c r="B10"/>
  <c r="D9"/>
  <c r="B9"/>
  <c r="D8"/>
  <c r="B8"/>
  <c r="B7"/>
  <c r="B6"/>
  <c r="B5"/>
  <c r="B111" i="4"/>
  <c r="D4" i="7"/>
  <c r="B4"/>
  <c r="D194" i="1"/>
  <c r="D193"/>
  <c r="D192"/>
  <c r="D191"/>
  <c r="D190"/>
  <c r="D189"/>
  <c r="D188"/>
  <c r="D187"/>
  <c r="D186"/>
  <c r="D185"/>
  <c r="D163"/>
  <c r="D162"/>
  <c r="Y158" i="6"/>
  <c r="X158"/>
  <c r="W158"/>
  <c r="V158"/>
  <c r="U158"/>
  <c r="Y157"/>
  <c r="X157"/>
  <c r="W157"/>
  <c r="V157"/>
  <c r="U157"/>
  <c r="T157"/>
  <c r="Y156"/>
  <c r="X156"/>
  <c r="W156"/>
  <c r="V156"/>
  <c r="U156"/>
  <c r="T156"/>
  <c r="Y155"/>
  <c r="X155"/>
  <c r="W155"/>
  <c r="V155"/>
  <c r="U155"/>
  <c r="T155"/>
  <c r="Y154"/>
  <c r="X154"/>
  <c r="W154"/>
  <c r="V154"/>
  <c r="U154"/>
  <c r="T154"/>
  <c r="Y153"/>
  <c r="X153"/>
  <c r="W153"/>
  <c r="V153"/>
  <c r="U153"/>
  <c r="T153"/>
  <c r="Y152"/>
  <c r="X152"/>
  <c r="W152"/>
  <c r="V152"/>
  <c r="U152"/>
  <c r="T152"/>
  <c r="Y151"/>
  <c r="X151"/>
  <c r="W151"/>
  <c r="V151"/>
  <c r="U151"/>
  <c r="T151"/>
  <c r="Y150"/>
  <c r="X150"/>
  <c r="W150"/>
  <c r="V150"/>
  <c r="U150"/>
  <c r="T150"/>
  <c r="Y149"/>
  <c r="X149"/>
  <c r="W149"/>
  <c r="V149"/>
  <c r="U149"/>
  <c r="T149"/>
  <c r="Y148"/>
  <c r="X148"/>
  <c r="W148"/>
  <c r="V148"/>
  <c r="U148"/>
  <c r="T148"/>
  <c r="Y147"/>
  <c r="X147"/>
  <c r="W147"/>
  <c r="V147"/>
  <c r="U147"/>
  <c r="T147"/>
  <c r="Y146"/>
  <c r="X146"/>
  <c r="W146"/>
  <c r="V146"/>
  <c r="U146"/>
  <c r="T146"/>
  <c r="Y145"/>
  <c r="X145"/>
  <c r="W145"/>
  <c r="V145"/>
  <c r="U145"/>
  <c r="T145"/>
  <c r="Y144"/>
  <c r="X144"/>
  <c r="W144"/>
  <c r="V144"/>
  <c r="U144"/>
  <c r="T144"/>
  <c r="Y143"/>
  <c r="X143"/>
  <c r="W143"/>
  <c r="V143"/>
  <c r="U143"/>
  <c r="T143"/>
  <c r="Y142"/>
  <c r="X142"/>
  <c r="W142"/>
  <c r="V142"/>
  <c r="U142"/>
  <c r="T142"/>
  <c r="Y141"/>
  <c r="X141"/>
  <c r="W141"/>
  <c r="V141"/>
  <c r="U141"/>
  <c r="T141"/>
  <c r="Y140"/>
  <c r="X140"/>
  <c r="W140"/>
  <c r="V140"/>
  <c r="U140"/>
  <c r="T140"/>
  <c r="Y139"/>
  <c r="X139"/>
  <c r="W139"/>
  <c r="V139"/>
  <c r="U139"/>
  <c r="T139"/>
  <c r="Y138"/>
  <c r="X138"/>
  <c r="W138"/>
  <c r="V138"/>
  <c r="U138"/>
  <c r="T138"/>
  <c r="Y137"/>
  <c r="X137"/>
  <c r="W137"/>
  <c r="V137"/>
  <c r="U137"/>
  <c r="T137"/>
  <c r="Y136"/>
  <c r="X136"/>
  <c r="W136"/>
  <c r="V136"/>
  <c r="U136"/>
  <c r="T136"/>
  <c r="Y135"/>
  <c r="X135"/>
  <c r="W135"/>
  <c r="V135"/>
  <c r="U135"/>
  <c r="T135"/>
  <c r="Y134"/>
  <c r="X134"/>
  <c r="W134"/>
  <c r="V134"/>
  <c r="U134"/>
  <c r="T134"/>
  <c r="Y133"/>
  <c r="X133"/>
  <c r="W133"/>
  <c r="V133"/>
  <c r="U133"/>
  <c r="T133"/>
  <c r="Y132"/>
  <c r="X132"/>
  <c r="W132"/>
  <c r="V132"/>
  <c r="U132"/>
  <c r="T132"/>
  <c r="Y131"/>
  <c r="X131"/>
  <c r="W131"/>
  <c r="V131"/>
  <c r="U131"/>
  <c r="T131"/>
  <c r="Y130"/>
  <c r="X130"/>
  <c r="W130"/>
  <c r="V130"/>
  <c r="U130"/>
  <c r="T130"/>
  <c r="Y129"/>
  <c r="X129"/>
  <c r="W129"/>
  <c r="V129"/>
  <c r="U129"/>
  <c r="T129"/>
  <c r="Y128"/>
  <c r="X128"/>
  <c r="W128"/>
  <c r="V128"/>
  <c r="U128"/>
  <c r="T128"/>
  <c r="Y127"/>
  <c r="X127"/>
  <c r="W127"/>
  <c r="V127"/>
  <c r="U127"/>
  <c r="T127"/>
  <c r="Y126"/>
  <c r="X126"/>
  <c r="W126"/>
  <c r="V126"/>
  <c r="U126"/>
  <c r="T126"/>
  <c r="Y125"/>
  <c r="X125"/>
  <c r="W125"/>
  <c r="V125"/>
  <c r="U125"/>
  <c r="T125"/>
  <c r="Y124"/>
  <c r="X124"/>
  <c r="W124"/>
  <c r="V124"/>
  <c r="U124"/>
  <c r="T124"/>
  <c r="Y123"/>
  <c r="X123"/>
  <c r="W123"/>
  <c r="V123"/>
  <c r="U123"/>
  <c r="T123"/>
  <c r="Y122"/>
  <c r="X122"/>
  <c r="W122"/>
  <c r="V122"/>
  <c r="U122"/>
  <c r="T122"/>
  <c r="Y121"/>
  <c r="X121"/>
  <c r="W121"/>
  <c r="V121"/>
  <c r="U121"/>
  <c r="T121"/>
  <c r="Y120"/>
  <c r="X120"/>
  <c r="W120"/>
  <c r="V120"/>
  <c r="U120"/>
  <c r="T120"/>
  <c r="Y119"/>
  <c r="X119"/>
  <c r="W119"/>
  <c r="V119"/>
  <c r="U119"/>
  <c r="T119"/>
  <c r="Y118"/>
  <c r="X118"/>
  <c r="W118"/>
  <c r="V118"/>
  <c r="U118"/>
  <c r="T118"/>
  <c r="Y117"/>
  <c r="X117"/>
  <c r="W117"/>
  <c r="V117"/>
  <c r="U117"/>
  <c r="T117"/>
  <c r="Y116"/>
  <c r="X116"/>
  <c r="W116"/>
  <c r="V116"/>
  <c r="U116"/>
  <c r="T116"/>
  <c r="Y115"/>
  <c r="X115"/>
  <c r="W115"/>
  <c r="V115"/>
  <c r="U115"/>
  <c r="T115"/>
  <c r="Y114"/>
  <c r="X114"/>
  <c r="W114"/>
  <c r="V114"/>
  <c r="U114"/>
  <c r="T114"/>
  <c r="Y113"/>
  <c r="X113"/>
  <c r="W113"/>
  <c r="V113"/>
  <c r="U113"/>
  <c r="T113"/>
  <c r="Y112"/>
  <c r="X112"/>
  <c r="W112"/>
  <c r="V112"/>
  <c r="U112"/>
  <c r="T112"/>
  <c r="Y111"/>
  <c r="X111"/>
  <c r="W111"/>
  <c r="V111"/>
  <c r="U111"/>
  <c r="T111"/>
  <c r="Y110"/>
  <c r="X110"/>
  <c r="W110"/>
  <c r="V110"/>
  <c r="U110"/>
  <c r="T110"/>
  <c r="Y109"/>
  <c r="X109"/>
  <c r="W109"/>
  <c r="V109"/>
  <c r="U109"/>
  <c r="T109"/>
  <c r="Y108"/>
  <c r="X108"/>
  <c r="W108"/>
  <c r="V108"/>
  <c r="U108"/>
  <c r="T108"/>
  <c r="Y107"/>
  <c r="X107"/>
  <c r="W107"/>
  <c r="V107"/>
  <c r="U107"/>
  <c r="T107"/>
  <c r="Y106"/>
  <c r="X106"/>
  <c r="W106"/>
  <c r="V106"/>
  <c r="U106"/>
  <c r="T106"/>
  <c r="Y105"/>
  <c r="X105"/>
  <c r="W105"/>
  <c r="V105"/>
  <c r="U105"/>
  <c r="T105"/>
  <c r="Y104"/>
  <c r="X104"/>
  <c r="W104"/>
  <c r="V104"/>
  <c r="U104"/>
  <c r="T104"/>
  <c r="Y103"/>
  <c r="X103"/>
  <c r="W103"/>
  <c r="V103"/>
  <c r="U103"/>
  <c r="T103"/>
  <c r="Y102"/>
  <c r="X102"/>
  <c r="W102"/>
  <c r="V102"/>
  <c r="U102"/>
  <c r="T102"/>
  <c r="Y101"/>
  <c r="X101"/>
  <c r="W101"/>
  <c r="V101"/>
  <c r="U101"/>
  <c r="T101"/>
  <c r="Y100"/>
  <c r="X100"/>
  <c r="W100"/>
  <c r="V100"/>
  <c r="U100"/>
  <c r="T100"/>
  <c r="Y99"/>
  <c r="X99"/>
  <c r="W99"/>
  <c r="V99"/>
  <c r="U99"/>
  <c r="T99"/>
  <c r="Y98"/>
  <c r="X98"/>
  <c r="W98"/>
  <c r="V98"/>
  <c r="U98"/>
  <c r="T98"/>
  <c r="Y97"/>
  <c r="X97"/>
  <c r="W97"/>
  <c r="V97"/>
  <c r="U97"/>
  <c r="T97"/>
  <c r="Y96"/>
  <c r="X96"/>
  <c r="W96"/>
  <c r="V96"/>
  <c r="U96"/>
  <c r="T96"/>
  <c r="Y95"/>
  <c r="X95"/>
  <c r="W95"/>
  <c r="V95"/>
  <c r="U95"/>
  <c r="T95"/>
  <c r="Y94"/>
  <c r="X94"/>
  <c r="W94"/>
  <c r="V94"/>
  <c r="U94"/>
  <c r="T94"/>
  <c r="Y93"/>
  <c r="X93"/>
  <c r="W93"/>
  <c r="V93"/>
  <c r="U93"/>
  <c r="T93"/>
  <c r="Y92"/>
  <c r="X92"/>
  <c r="W92"/>
  <c r="V92"/>
  <c r="U92"/>
  <c r="T92"/>
  <c r="Y91"/>
  <c r="X91"/>
  <c r="W91"/>
  <c r="V91"/>
  <c r="U91"/>
  <c r="T91"/>
  <c r="Y90"/>
  <c r="X90"/>
  <c r="W90"/>
  <c r="V90"/>
  <c r="U90"/>
  <c r="T90"/>
  <c r="Y89"/>
  <c r="X89"/>
  <c r="W89"/>
  <c r="V89"/>
  <c r="U89"/>
  <c r="T89"/>
  <c r="Y88"/>
  <c r="X88"/>
  <c r="W88"/>
  <c r="V88"/>
  <c r="U88"/>
  <c r="T88"/>
  <c r="Y87"/>
  <c r="X87"/>
  <c r="W87"/>
  <c r="V87"/>
  <c r="U87"/>
  <c r="T87"/>
  <c r="Y86"/>
  <c r="X86"/>
  <c r="W86"/>
  <c r="V86"/>
  <c r="U86"/>
  <c r="T86"/>
  <c r="Y85"/>
  <c r="X85"/>
  <c r="W85"/>
  <c r="V85"/>
  <c r="U85"/>
  <c r="T85"/>
  <c r="Y84"/>
  <c r="X84"/>
  <c r="W84"/>
  <c r="V84"/>
  <c r="U84"/>
  <c r="T84"/>
  <c r="Y83"/>
  <c r="X83"/>
  <c r="W83"/>
  <c r="V83"/>
  <c r="U83"/>
  <c r="T83"/>
  <c r="Y82"/>
  <c r="X82"/>
  <c r="W82"/>
  <c r="V82"/>
  <c r="U82"/>
  <c r="T82"/>
  <c r="Y81"/>
  <c r="X81"/>
  <c r="W81"/>
  <c r="V81"/>
  <c r="U81"/>
  <c r="T81"/>
  <c r="Y80"/>
  <c r="X80"/>
  <c r="W80"/>
  <c r="V80"/>
  <c r="U80"/>
  <c r="T80"/>
  <c r="Y79"/>
  <c r="X79"/>
  <c r="W79"/>
  <c r="V79"/>
  <c r="U79"/>
  <c r="T79"/>
  <c r="Y78"/>
  <c r="X78"/>
  <c r="W78"/>
  <c r="V78"/>
  <c r="U78"/>
  <c r="T78"/>
  <c r="Y77"/>
  <c r="X77"/>
  <c r="W77"/>
  <c r="V77"/>
  <c r="U77"/>
  <c r="T77"/>
  <c r="Y76"/>
  <c r="X76"/>
  <c r="W76"/>
  <c r="V76"/>
  <c r="U76"/>
  <c r="T76"/>
  <c r="Y75"/>
  <c r="X75"/>
  <c r="W75"/>
  <c r="V75"/>
  <c r="U75"/>
  <c r="T75"/>
  <c r="Y74"/>
  <c r="X74"/>
  <c r="W74"/>
  <c r="V74"/>
  <c r="U74"/>
  <c r="T74"/>
  <c r="Y73"/>
  <c r="X73"/>
  <c r="W73"/>
  <c r="V73"/>
  <c r="U73"/>
  <c r="T73"/>
  <c r="Y72"/>
  <c r="X72"/>
  <c r="W72"/>
  <c r="V72"/>
  <c r="U72"/>
  <c r="T72"/>
  <c r="Y71"/>
  <c r="X71"/>
  <c r="W71"/>
  <c r="V71"/>
  <c r="U71"/>
  <c r="T71"/>
  <c r="Y70"/>
  <c r="X70"/>
  <c r="W70"/>
  <c r="V70"/>
  <c r="U70"/>
  <c r="T70"/>
  <c r="Y69"/>
  <c r="X69"/>
  <c r="W69"/>
  <c r="V69"/>
  <c r="U69"/>
  <c r="T69"/>
  <c r="Y68"/>
  <c r="X68"/>
  <c r="W68"/>
  <c r="V68"/>
  <c r="U68"/>
  <c r="T68"/>
  <c r="Y67"/>
  <c r="X67"/>
  <c r="W67"/>
  <c r="V67"/>
  <c r="U67"/>
  <c r="T67"/>
  <c r="Y66"/>
  <c r="X66"/>
  <c r="W66"/>
  <c r="V66"/>
  <c r="U66"/>
  <c r="T66"/>
  <c r="Y65"/>
  <c r="X65"/>
  <c r="W65"/>
  <c r="V65"/>
  <c r="U65"/>
  <c r="T65"/>
  <c r="Y64"/>
  <c r="X64"/>
  <c r="W64"/>
  <c r="V64"/>
  <c r="U64"/>
  <c r="T64"/>
  <c r="Y63"/>
  <c r="X63"/>
  <c r="W63"/>
  <c r="V63"/>
  <c r="U63"/>
  <c r="T63"/>
  <c r="Y62"/>
  <c r="X62"/>
  <c r="W62"/>
  <c r="V62"/>
  <c r="U62"/>
  <c r="T62"/>
  <c r="Y61"/>
  <c r="X61"/>
  <c r="W61"/>
  <c r="V61"/>
  <c r="U61"/>
  <c r="T61"/>
  <c r="Y60"/>
  <c r="X60"/>
  <c r="W60"/>
  <c r="V60"/>
  <c r="U60"/>
  <c r="T60"/>
  <c r="Y59"/>
  <c r="X59"/>
  <c r="W59"/>
  <c r="V59"/>
  <c r="U59"/>
  <c r="T59"/>
  <c r="Y58"/>
  <c r="X58"/>
  <c r="W58"/>
  <c r="V58"/>
  <c r="U58"/>
  <c r="T58"/>
  <c r="Y57"/>
  <c r="X57"/>
  <c r="W57"/>
  <c r="V57"/>
  <c r="U57"/>
  <c r="T57"/>
  <c r="Y56"/>
  <c r="X56"/>
  <c r="W56"/>
  <c r="V56"/>
  <c r="U56"/>
  <c r="T56"/>
  <c r="Y55"/>
  <c r="X55"/>
  <c r="W55"/>
  <c r="V55"/>
  <c r="U55"/>
  <c r="T55"/>
  <c r="Y54"/>
  <c r="X54"/>
  <c r="W54"/>
  <c r="V54"/>
  <c r="U54"/>
  <c r="T54"/>
  <c r="Y53"/>
  <c r="X53"/>
  <c r="W53"/>
  <c r="V53"/>
  <c r="U53"/>
  <c r="T53"/>
  <c r="Y52"/>
  <c r="X52"/>
  <c r="W52"/>
  <c r="V52"/>
  <c r="U52"/>
  <c r="T52"/>
  <c r="Y51"/>
  <c r="X51"/>
  <c r="W51"/>
  <c r="V51"/>
  <c r="U51"/>
  <c r="T51"/>
  <c r="Y50"/>
  <c r="X50"/>
  <c r="W50"/>
  <c r="V50"/>
  <c r="U50"/>
  <c r="T50"/>
  <c r="Y49"/>
  <c r="X49"/>
  <c r="W49"/>
  <c r="V49"/>
  <c r="U49"/>
  <c r="T49"/>
  <c r="Y48"/>
  <c r="X48"/>
  <c r="W48"/>
  <c r="V48"/>
  <c r="U48"/>
  <c r="T48"/>
  <c r="Y47"/>
  <c r="X47"/>
  <c r="W47"/>
  <c r="V47"/>
  <c r="U47"/>
  <c r="T47"/>
  <c r="Y46"/>
  <c r="X46"/>
  <c r="W46"/>
  <c r="V46"/>
  <c r="U46"/>
  <c r="T46"/>
  <c r="Y45"/>
  <c r="X45"/>
  <c r="W45"/>
  <c r="V45"/>
  <c r="U45"/>
  <c r="T45"/>
  <c r="Y44"/>
  <c r="X44"/>
  <c r="W44"/>
  <c r="V44"/>
  <c r="U44"/>
  <c r="T44"/>
  <c r="Y43"/>
  <c r="X43"/>
  <c r="W43"/>
  <c r="V43"/>
  <c r="U43"/>
  <c r="T43"/>
  <c r="Y42"/>
  <c r="X42"/>
  <c r="W42"/>
  <c r="V42"/>
  <c r="U42"/>
  <c r="T42"/>
  <c r="Y41"/>
  <c r="X41"/>
  <c r="W41"/>
  <c r="V41"/>
  <c r="U41"/>
  <c r="T41"/>
  <c r="Y40"/>
  <c r="X40"/>
  <c r="W40"/>
  <c r="V40"/>
  <c r="U40"/>
  <c r="T40"/>
  <c r="Y39"/>
  <c r="X39"/>
  <c r="W39"/>
  <c r="V39"/>
  <c r="U39"/>
  <c r="T39"/>
  <c r="Y38"/>
  <c r="X38"/>
  <c r="W38"/>
  <c r="V38"/>
  <c r="U38"/>
  <c r="T38"/>
  <c r="Y37"/>
  <c r="X37"/>
  <c r="W37"/>
  <c r="V37"/>
  <c r="U37"/>
  <c r="T37"/>
  <c r="Y36"/>
  <c r="X36"/>
  <c r="W36"/>
  <c r="V36"/>
  <c r="U36"/>
  <c r="T36"/>
  <c r="Y35"/>
  <c r="X35"/>
  <c r="W35"/>
  <c r="V35"/>
  <c r="U35"/>
  <c r="T35"/>
  <c r="Y34"/>
  <c r="X34"/>
  <c r="W34"/>
  <c r="V34"/>
  <c r="U34"/>
  <c r="T34"/>
  <c r="Y33"/>
  <c r="X33"/>
  <c r="W33"/>
  <c r="V33"/>
  <c r="U33"/>
  <c r="T33"/>
  <c r="Y32"/>
  <c r="X32"/>
  <c r="W32"/>
  <c r="V32"/>
  <c r="U32"/>
  <c r="T32"/>
  <c r="Y31"/>
  <c r="X31"/>
  <c r="W31"/>
  <c r="V31"/>
  <c r="U31"/>
  <c r="T31"/>
  <c r="Y30"/>
  <c r="X30"/>
  <c r="W30"/>
  <c r="V30"/>
  <c r="U30"/>
  <c r="T30"/>
  <c r="Y29"/>
  <c r="X29"/>
  <c r="W29"/>
  <c r="V29"/>
  <c r="U29"/>
  <c r="T29"/>
  <c r="Y28"/>
  <c r="X28"/>
  <c r="W28"/>
  <c r="V28"/>
  <c r="U28"/>
  <c r="T28"/>
  <c r="Y27"/>
  <c r="X27"/>
  <c r="W27"/>
  <c r="V27"/>
  <c r="U27"/>
  <c r="T27"/>
  <c r="Y26"/>
  <c r="X26"/>
  <c r="W26"/>
  <c r="V26"/>
  <c r="U26"/>
  <c r="T26"/>
  <c r="Y25"/>
  <c r="X25"/>
  <c r="W25"/>
  <c r="V25"/>
  <c r="U25"/>
  <c r="T25"/>
  <c r="Y24"/>
  <c r="X24"/>
  <c r="W24"/>
  <c r="V24"/>
  <c r="U24"/>
  <c r="T24"/>
  <c r="Y23"/>
  <c r="X23"/>
  <c r="W23"/>
  <c r="V23"/>
  <c r="U23"/>
  <c r="T23"/>
  <c r="Y22"/>
  <c r="X22"/>
  <c r="W22"/>
  <c r="V22"/>
  <c r="U22"/>
  <c r="T22"/>
  <c r="Y21"/>
  <c r="X21"/>
  <c r="W21"/>
  <c r="V21"/>
  <c r="U21"/>
  <c r="T21"/>
  <c r="Y20"/>
  <c r="X20"/>
  <c r="W20"/>
  <c r="V20"/>
  <c r="U20"/>
  <c r="T20"/>
  <c r="Y19"/>
  <c r="X19"/>
  <c r="W19"/>
  <c r="V19"/>
  <c r="U19"/>
  <c r="T19"/>
  <c r="Y18"/>
  <c r="X18"/>
  <c r="W18"/>
  <c r="V18"/>
  <c r="U18"/>
  <c r="T18"/>
  <c r="Y17"/>
  <c r="X17"/>
  <c r="W17"/>
  <c r="V17"/>
  <c r="U17"/>
  <c r="T17"/>
  <c r="Y16"/>
  <c r="X16"/>
  <c r="W16"/>
  <c r="V16"/>
  <c r="U16"/>
  <c r="T16"/>
  <c r="Y15"/>
  <c r="X15"/>
  <c r="W15"/>
  <c r="V15"/>
  <c r="U15"/>
  <c r="T15"/>
  <c r="Y14"/>
  <c r="X14"/>
  <c r="W14"/>
  <c r="V14"/>
  <c r="U14"/>
  <c r="T14"/>
  <c r="Y13"/>
  <c r="X13"/>
  <c r="W13"/>
  <c r="V13"/>
  <c r="U13"/>
  <c r="T13"/>
  <c r="Y12"/>
  <c r="X12"/>
  <c r="W12"/>
  <c r="V12"/>
  <c r="U12"/>
  <c r="T12"/>
  <c r="Y11"/>
  <c r="X11"/>
  <c r="W11"/>
  <c r="V11"/>
  <c r="U11"/>
  <c r="T11"/>
  <c r="Y10"/>
  <c r="X10"/>
  <c r="W10"/>
  <c r="V10"/>
  <c r="U10"/>
  <c r="T10"/>
  <c r="Y9"/>
  <c r="X9"/>
  <c r="W9"/>
  <c r="V9"/>
  <c r="U9"/>
  <c r="T9"/>
  <c r="Y8"/>
  <c r="X8"/>
  <c r="W8"/>
  <c r="V8"/>
  <c r="U8"/>
  <c r="T8"/>
  <c r="Y7"/>
  <c r="X7"/>
  <c r="W7"/>
  <c r="V7"/>
  <c r="U7"/>
  <c r="T7"/>
  <c r="Y6"/>
  <c r="X6"/>
  <c r="W6"/>
  <c r="V6"/>
  <c r="U6"/>
  <c r="T6"/>
  <c r="Y5"/>
  <c r="X5"/>
  <c r="W5"/>
  <c r="V5"/>
  <c r="U5"/>
  <c r="T5"/>
  <c r="Y4"/>
  <c r="X4"/>
  <c r="W4"/>
  <c r="V4"/>
  <c r="U4"/>
  <c r="T4"/>
  <c r="Y3"/>
  <c r="X3"/>
  <c r="W3"/>
  <c r="V3"/>
  <c r="U3"/>
  <c r="T3"/>
  <c r="T158"/>
  <c r="D158" i="7" l="1"/>
  <c r="F182" i="1"/>
  <c r="D30" i="7"/>
  <c r="F181" i="1"/>
  <c r="F184"/>
  <c r="F183"/>
  <c r="F180"/>
  <c r="D92" i="7"/>
  <c r="D91"/>
  <c r="D95"/>
  <c r="D20"/>
  <c r="Z4" i="6"/>
  <c r="E6" i="1" s="1"/>
  <c r="Z12" i="6"/>
  <c r="E14" i="1" s="1"/>
  <c r="Z20" i="6"/>
  <c r="E22" i="1" s="1"/>
  <c r="Z28" i="6"/>
  <c r="E30" i="1" s="1"/>
  <c r="Z36" i="6"/>
  <c r="E38" i="1" s="1"/>
  <c r="Z44" i="6"/>
  <c r="E46" i="1" s="1"/>
  <c r="Z52" i="6"/>
  <c r="E54" i="1" s="1"/>
  <c r="Z60" i="6"/>
  <c r="E62" i="1" s="1"/>
  <c r="Z68" i="6"/>
  <c r="E70" i="1" s="1"/>
  <c r="Z76" i="6"/>
  <c r="E78" i="1" s="1"/>
  <c r="Z84" i="6"/>
  <c r="E86" i="1" s="1"/>
  <c r="Z92" i="6"/>
  <c r="E94" i="1" s="1"/>
  <c r="Z100" i="6"/>
  <c r="E102" i="1" s="1"/>
  <c r="Z41" i="6"/>
  <c r="E43" i="1" s="1"/>
  <c r="Z145" i="6"/>
  <c r="E147" i="1" s="1"/>
  <c r="Z6" i="6"/>
  <c r="E8" i="1" s="1"/>
  <c r="Z10" i="6"/>
  <c r="E12" i="1" s="1"/>
  <c r="Z14" i="6"/>
  <c r="E16" i="1" s="1"/>
  <c r="Z18" i="6"/>
  <c r="E20" i="1" s="1"/>
  <c r="Z22" i="6"/>
  <c r="E24" i="1" s="1"/>
  <c r="Z26" i="6"/>
  <c r="E28" i="1" s="1"/>
  <c r="Z30" i="6"/>
  <c r="E32" i="1" s="1"/>
  <c r="Z34" i="6"/>
  <c r="E36" i="1" s="1"/>
  <c r="Z38" i="6"/>
  <c r="E40" i="1" s="1"/>
  <c r="Z42" i="6"/>
  <c r="E44" i="1" s="1"/>
  <c r="Z46" i="6"/>
  <c r="E48" i="1" s="1"/>
  <c r="Z50" i="6"/>
  <c r="E52" i="1" s="1"/>
  <c r="Z54" i="6"/>
  <c r="E56" i="1" s="1"/>
  <c r="Z58" i="6"/>
  <c r="E60" i="1" s="1"/>
  <c r="Z62" i="6"/>
  <c r="E64" i="1" s="1"/>
  <c r="Z66" i="6"/>
  <c r="E68" i="1" s="1"/>
  <c r="Z70" i="6"/>
  <c r="E72" i="1" s="1"/>
  <c r="Z74" i="6"/>
  <c r="E76" i="1" s="1"/>
  <c r="Z78" i="6"/>
  <c r="E80" i="1" s="1"/>
  <c r="Z82" i="6"/>
  <c r="E84" i="1" s="1"/>
  <c r="Z86" i="6"/>
  <c r="E88" i="1" s="1"/>
  <c r="Z90" i="6"/>
  <c r="E92" i="1" s="1"/>
  <c r="Z94" i="6"/>
  <c r="E96" i="1" s="1"/>
  <c r="Z98" i="6"/>
  <c r="E100" i="1" s="1"/>
  <c r="Z102" i="6"/>
  <c r="E104" i="1" s="1"/>
  <c r="Z106" i="6"/>
  <c r="E108" i="1" s="1"/>
  <c r="Z110" i="6"/>
  <c r="E112" i="1" s="1"/>
  <c r="Z114" i="6"/>
  <c r="E116" i="1" s="1"/>
  <c r="Z118" i="6"/>
  <c r="E120" i="1" s="1"/>
  <c r="Z122" i="6"/>
  <c r="E124" i="1" s="1"/>
  <c r="Z126" i="6"/>
  <c r="E128" i="1" s="1"/>
  <c r="Z130" i="6"/>
  <c r="E132" i="1" s="1"/>
  <c r="Z134" i="6"/>
  <c r="E136" i="1" s="1"/>
  <c r="Z138" i="6"/>
  <c r="E140" i="1" s="1"/>
  <c r="Z142" i="6"/>
  <c r="E144" i="1" s="1"/>
  <c r="Z146" i="6"/>
  <c r="E148" i="1" s="1"/>
  <c r="Z150" i="6"/>
  <c r="E152" i="1" s="1"/>
  <c r="Z154" i="6"/>
  <c r="E156" i="1" s="1"/>
  <c r="Z158" i="6"/>
  <c r="E160" i="1" s="1"/>
  <c r="Z73" i="6"/>
  <c r="E75" i="1" s="1"/>
  <c r="Z97" i="6"/>
  <c r="E99" i="1" s="1"/>
  <c r="Z5" i="6"/>
  <c r="E7" i="1" s="1"/>
  <c r="Z13" i="6"/>
  <c r="E15" i="1" s="1"/>
  <c r="Z21" i="6"/>
  <c r="E23" i="1" s="1"/>
  <c r="Z29" i="6"/>
  <c r="Z37"/>
  <c r="E39" i="1" s="1"/>
  <c r="Z45" i="6"/>
  <c r="E47" i="1" s="1"/>
  <c r="Z53" i="6"/>
  <c r="E55" i="1" s="1"/>
  <c r="Z61" i="6"/>
  <c r="E63" i="1" s="1"/>
  <c r="Z69" i="6"/>
  <c r="Z77"/>
  <c r="E79" i="1" s="1"/>
  <c r="Z85" i="6"/>
  <c r="E87" i="1" s="1"/>
  <c r="Z93" i="6"/>
  <c r="E95" i="1" s="1"/>
  <c r="Z101" i="6"/>
  <c r="E103" i="1" s="1"/>
  <c r="Z109" i="6"/>
  <c r="Z117"/>
  <c r="E119" i="1" s="1"/>
  <c r="Z125" i="6"/>
  <c r="E127" i="1" s="1"/>
  <c r="Z133" i="6"/>
  <c r="E135" i="1" s="1"/>
  <c r="Z141" i="6"/>
  <c r="E143" i="1" s="1"/>
  <c r="Z149" i="6"/>
  <c r="Z157"/>
  <c r="E159" i="1" s="1"/>
  <c r="Z17" i="6"/>
  <c r="E19" i="1" s="1"/>
  <c r="Z57" i="6"/>
  <c r="E59" i="1" s="1"/>
  <c r="Z81" i="6"/>
  <c r="E83" i="1" s="1"/>
  <c r="Z89" i="6"/>
  <c r="Z113"/>
  <c r="E115" i="1" s="1"/>
  <c r="Z3" i="6"/>
  <c r="E5" i="1" s="1"/>
  <c r="Z7" i="6"/>
  <c r="E9" i="1" s="1"/>
  <c r="Z11" i="6"/>
  <c r="E13" i="1" s="1"/>
  <c r="Z15" i="6"/>
  <c r="E17" i="1" s="1"/>
  <c r="Z23" i="6"/>
  <c r="E25" i="1" s="1"/>
  <c r="Z35" i="6"/>
  <c r="E37" i="1" s="1"/>
  <c r="Z51" i="6"/>
  <c r="E53" i="1" s="1"/>
  <c r="Z55" i="6"/>
  <c r="E57" i="1" s="1"/>
  <c r="Z59" i="6"/>
  <c r="Z63"/>
  <c r="E65" i="1" s="1"/>
  <c r="Z71" i="6"/>
  <c r="E73" i="1" s="1"/>
  <c r="Z91" i="6"/>
  <c r="E93" i="1" s="1"/>
  <c r="Z95" i="6"/>
  <c r="E97" i="1" s="1"/>
  <c r="Z108" i="6"/>
  <c r="E110" i="1" s="1"/>
  <c r="Z115" i="6"/>
  <c r="E117" i="1" s="1"/>
  <c r="Z119" i="6"/>
  <c r="Z123"/>
  <c r="E125" i="1" s="1"/>
  <c r="Z127" i="6"/>
  <c r="E129" i="1" s="1"/>
  <c r="Z131" i="6"/>
  <c r="E133" i="1" s="1"/>
  <c r="Z135" i="6"/>
  <c r="E137" i="1" s="1"/>
  <c r="Z139" i="6"/>
  <c r="Z143"/>
  <c r="E145" i="1" s="1"/>
  <c r="Z147" i="6"/>
  <c r="E149" i="1" s="1"/>
  <c r="Z151" i="6"/>
  <c r="E153" i="1" s="1"/>
  <c r="Z155" i="6"/>
  <c r="E157" i="1" s="1"/>
  <c r="Z9" i="6"/>
  <c r="Z25"/>
  <c r="E27" i="1" s="1"/>
  <c r="Z33" i="6"/>
  <c r="E35" i="1" s="1"/>
  <c r="Z49" i="6"/>
  <c r="Z65"/>
  <c r="E67" i="1" s="1"/>
  <c r="Z105" i="6"/>
  <c r="E107" i="1" s="1"/>
  <c r="Z121" i="6"/>
  <c r="E123" i="1" s="1"/>
  <c r="Z129" i="6"/>
  <c r="Z137"/>
  <c r="E139" i="1" s="1"/>
  <c r="Z153" i="6"/>
  <c r="E155" i="1" s="1"/>
  <c r="Z19" i="6"/>
  <c r="Z27"/>
  <c r="E29" i="1" s="1"/>
  <c r="Z31" i="6"/>
  <c r="E33" i="1" s="1"/>
  <c r="Z39" i="6"/>
  <c r="Z43"/>
  <c r="E45" i="1" s="1"/>
  <c r="Z47" i="6"/>
  <c r="E49" i="1" s="1"/>
  <c r="Z67" i="6"/>
  <c r="E69" i="1" s="1"/>
  <c r="Z75" i="6"/>
  <c r="E77" i="1" s="1"/>
  <c r="Z79" i="6"/>
  <c r="Z83"/>
  <c r="E85" i="1" s="1"/>
  <c r="Z87" i="6"/>
  <c r="E89" i="1" s="1"/>
  <c r="Z99" i="6"/>
  <c r="Z103"/>
  <c r="E105" i="1" s="1"/>
  <c r="Z107" i="6"/>
  <c r="E109" i="1" s="1"/>
  <c r="Z111" i="6"/>
  <c r="E113" i="1" s="1"/>
  <c r="Z116" i="6"/>
  <c r="E118" i="1" s="1"/>
  <c r="Z124" i="6"/>
  <c r="E126" i="1" s="1"/>
  <c r="Z132" i="6"/>
  <c r="E134" i="1" s="1"/>
  <c r="Z140" i="6"/>
  <c r="E142" i="1" s="1"/>
  <c r="Z148" i="6"/>
  <c r="E150" i="1" s="1"/>
  <c r="Z156" i="6"/>
  <c r="E158" i="1" s="1"/>
  <c r="Z8" i="6"/>
  <c r="E10" i="1" s="1"/>
  <c r="Z16" i="6"/>
  <c r="E18" i="1" s="1"/>
  <c r="Z24" i="6"/>
  <c r="E26" i="1" s="1"/>
  <c r="Z32" i="6"/>
  <c r="E34" i="1" s="1"/>
  <c r="Z40" i="6"/>
  <c r="E42" i="1" s="1"/>
  <c r="Z48" i="6"/>
  <c r="E50" i="1" s="1"/>
  <c r="Z56" i="6"/>
  <c r="E58" i="1" s="1"/>
  <c r="Z64" i="6"/>
  <c r="E66" i="1" s="1"/>
  <c r="Z72" i="6"/>
  <c r="E74" i="1" s="1"/>
  <c r="Z80" i="6"/>
  <c r="E82" i="1" s="1"/>
  <c r="Z88" i="6"/>
  <c r="E90" i="1" s="1"/>
  <c r="Z96" i="6"/>
  <c r="E98" i="1" s="1"/>
  <c r="Z104" i="6"/>
  <c r="E106" i="1" s="1"/>
  <c r="Z112" i="6"/>
  <c r="E114" i="1" s="1"/>
  <c r="Z120" i="6"/>
  <c r="E122" i="1" s="1"/>
  <c r="Z128" i="6"/>
  <c r="E130" i="1" s="1"/>
  <c r="Z136" i="6"/>
  <c r="E138" i="1" s="1"/>
  <c r="Z144" i="6"/>
  <c r="E146" i="1" s="1"/>
  <c r="Z152" i="6"/>
  <c r="E154" i="1" s="1"/>
  <c r="F188"/>
  <c r="F185"/>
  <c r="F187"/>
  <c r="F191"/>
  <c r="F193"/>
  <c r="F186"/>
  <c r="F190"/>
  <c r="F189"/>
  <c r="F192"/>
  <c r="F194"/>
  <c r="F162"/>
  <c r="D2" i="7" s="1"/>
  <c r="E36" s="1"/>
  <c r="F163" i="1"/>
  <c r="C108" i="4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9"/>
  <c r="I124"/>
  <c r="H124"/>
  <c r="G124"/>
  <c r="F124"/>
  <c r="E124"/>
  <c r="D124"/>
  <c r="I123"/>
  <c r="H123"/>
  <c r="G123"/>
  <c r="F123"/>
  <c r="E123"/>
  <c r="D123"/>
  <c r="I122"/>
  <c r="H122"/>
  <c r="G122"/>
  <c r="F122"/>
  <c r="E122"/>
  <c r="D122"/>
  <c r="I121"/>
  <c r="H121"/>
  <c r="G121"/>
  <c r="F121"/>
  <c r="E121"/>
  <c r="D121"/>
  <c r="I120"/>
  <c r="H120"/>
  <c r="G120"/>
  <c r="F120"/>
  <c r="E120"/>
  <c r="D120"/>
  <c r="I119"/>
  <c r="H119"/>
  <c r="G119"/>
  <c r="F119"/>
  <c r="E119"/>
  <c r="D119"/>
  <c r="I118"/>
  <c r="H118"/>
  <c r="G118"/>
  <c r="F118"/>
  <c r="E118"/>
  <c r="D118"/>
  <c r="I117"/>
  <c r="H117"/>
  <c r="G117"/>
  <c r="F117"/>
  <c r="E117"/>
  <c r="D117"/>
  <c r="I116"/>
  <c r="H116"/>
  <c r="G116"/>
  <c r="F116"/>
  <c r="E116"/>
  <c r="D116"/>
  <c r="I115"/>
  <c r="H115"/>
  <c r="G115"/>
  <c r="F115"/>
  <c r="E115"/>
  <c r="D115"/>
  <c r="V111"/>
  <c r="U111"/>
  <c r="T111"/>
  <c r="S111"/>
  <c r="R111"/>
  <c r="Q111"/>
  <c r="I111"/>
  <c r="H111"/>
  <c r="G111"/>
  <c r="F111"/>
  <c r="E111"/>
  <c r="D111"/>
  <c r="V123"/>
  <c r="U123"/>
  <c r="T123"/>
  <c r="S123"/>
  <c r="R123"/>
  <c r="Q123"/>
  <c r="V122"/>
  <c r="U122"/>
  <c r="T122"/>
  <c r="S122"/>
  <c r="R122"/>
  <c r="Q122"/>
  <c r="V121"/>
  <c r="U121"/>
  <c r="T121"/>
  <c r="S121"/>
  <c r="R121"/>
  <c r="Q121"/>
  <c r="V120"/>
  <c r="U120"/>
  <c r="T120"/>
  <c r="S120"/>
  <c r="R120"/>
  <c r="Q120"/>
  <c r="V119"/>
  <c r="U119"/>
  <c r="T119"/>
  <c r="S119"/>
  <c r="R119"/>
  <c r="Q119"/>
  <c r="V118"/>
  <c r="U118"/>
  <c r="T118"/>
  <c r="S118"/>
  <c r="R118"/>
  <c r="Q118"/>
  <c r="V117"/>
  <c r="U117"/>
  <c r="T117"/>
  <c r="S117"/>
  <c r="R117"/>
  <c r="Q117"/>
  <c r="V116"/>
  <c r="U116"/>
  <c r="T116"/>
  <c r="S116"/>
  <c r="R116"/>
  <c r="Q116"/>
  <c r="AY160" i="1"/>
  <c r="AZ160" s="1"/>
  <c r="AY159"/>
  <c r="AZ159" s="1"/>
  <c r="AY158"/>
  <c r="AZ158" s="1"/>
  <c r="AY157"/>
  <c r="AZ157" s="1"/>
  <c r="AY156"/>
  <c r="AZ156" s="1"/>
  <c r="AY155"/>
  <c r="AZ155" s="1"/>
  <c r="AY154"/>
  <c r="AZ154" s="1"/>
  <c r="AY153"/>
  <c r="AZ153" s="1"/>
  <c r="AY152"/>
  <c r="AZ152" s="1"/>
  <c r="AY151"/>
  <c r="AZ151" s="1"/>
  <c r="AY150"/>
  <c r="AZ150" s="1"/>
  <c r="AY149"/>
  <c r="AZ149" s="1"/>
  <c r="AY148"/>
  <c r="AZ148" s="1"/>
  <c r="AY147"/>
  <c r="AZ147" s="1"/>
  <c r="AY146"/>
  <c r="AZ146" s="1"/>
  <c r="AY145"/>
  <c r="AZ145" s="1"/>
  <c r="AY144"/>
  <c r="AZ144" s="1"/>
  <c r="AY143"/>
  <c r="AZ143" s="1"/>
  <c r="AY142"/>
  <c r="AZ142" s="1"/>
  <c r="AY141"/>
  <c r="AZ141" s="1"/>
  <c r="AY140"/>
  <c r="AZ140" s="1"/>
  <c r="AY139"/>
  <c r="AZ139" s="1"/>
  <c r="AY138"/>
  <c r="AZ138" s="1"/>
  <c r="AY137"/>
  <c r="AZ137" s="1"/>
  <c r="AY136"/>
  <c r="AZ136" s="1"/>
  <c r="AY135"/>
  <c r="AZ135" s="1"/>
  <c r="AY134"/>
  <c r="AZ134" s="1"/>
  <c r="AY133"/>
  <c r="AZ133" s="1"/>
  <c r="AY132"/>
  <c r="AZ132" s="1"/>
  <c r="AY131"/>
  <c r="AZ131" s="1"/>
  <c r="AY130"/>
  <c r="AZ130" s="1"/>
  <c r="AY129"/>
  <c r="AZ129" s="1"/>
  <c r="AY128"/>
  <c r="AZ128" s="1"/>
  <c r="AY127"/>
  <c r="AZ127" s="1"/>
  <c r="AY126"/>
  <c r="AZ126" s="1"/>
  <c r="AY125"/>
  <c r="AZ125" s="1"/>
  <c r="AY124"/>
  <c r="AZ124" s="1"/>
  <c r="AY123"/>
  <c r="AZ123" s="1"/>
  <c r="AY122"/>
  <c r="AZ122" s="1"/>
  <c r="AY121"/>
  <c r="AZ121" s="1"/>
  <c r="AY120"/>
  <c r="AZ120" s="1"/>
  <c r="AY119"/>
  <c r="AZ119" s="1"/>
  <c r="AY118"/>
  <c r="AZ118" s="1"/>
  <c r="AY117"/>
  <c r="AZ117" s="1"/>
  <c r="AY116"/>
  <c r="AZ116" s="1"/>
  <c r="AY115"/>
  <c r="AZ115" s="1"/>
  <c r="AY114"/>
  <c r="AZ114" s="1"/>
  <c r="AY113"/>
  <c r="AZ113" s="1"/>
  <c r="AY112"/>
  <c r="AZ112" s="1"/>
  <c r="AY111"/>
  <c r="AZ111" s="1"/>
  <c r="AY110"/>
  <c r="AZ110" s="1"/>
  <c r="AY109"/>
  <c r="AZ109" s="1"/>
  <c r="AY108"/>
  <c r="AZ108" s="1"/>
  <c r="AY107"/>
  <c r="AZ107" s="1"/>
  <c r="AY106"/>
  <c r="AZ106" s="1"/>
  <c r="AY105"/>
  <c r="AZ105" s="1"/>
  <c r="AY104"/>
  <c r="AZ104" s="1"/>
  <c r="AY103"/>
  <c r="AZ103" s="1"/>
  <c r="AY102"/>
  <c r="AZ102" s="1"/>
  <c r="AY101"/>
  <c r="AZ101" s="1"/>
  <c r="AY100"/>
  <c r="AZ100" s="1"/>
  <c r="AY99"/>
  <c r="AZ99" s="1"/>
  <c r="AY98"/>
  <c r="AZ98" s="1"/>
  <c r="AY97"/>
  <c r="AZ97" s="1"/>
  <c r="AY96"/>
  <c r="AZ96" s="1"/>
  <c r="AY95"/>
  <c r="AZ95" s="1"/>
  <c r="AY94"/>
  <c r="AZ94" s="1"/>
  <c r="AY93"/>
  <c r="AZ93" s="1"/>
  <c r="AY92"/>
  <c r="AZ92" s="1"/>
  <c r="AY91"/>
  <c r="AZ91" s="1"/>
  <c r="AY90"/>
  <c r="AZ90" s="1"/>
  <c r="AY89"/>
  <c r="AZ89" s="1"/>
  <c r="AY88"/>
  <c r="AZ88" s="1"/>
  <c r="AY87"/>
  <c r="AZ87" s="1"/>
  <c r="AY86"/>
  <c r="AZ86" s="1"/>
  <c r="AY85"/>
  <c r="AZ85" s="1"/>
  <c r="AY84"/>
  <c r="AZ84" s="1"/>
  <c r="AY83"/>
  <c r="AZ83" s="1"/>
  <c r="AY82"/>
  <c r="AZ82" s="1"/>
  <c r="AY81"/>
  <c r="AZ81" s="1"/>
  <c r="AY80"/>
  <c r="AZ80" s="1"/>
  <c r="AY79"/>
  <c r="AZ79" s="1"/>
  <c r="AY78"/>
  <c r="AZ78" s="1"/>
  <c r="AY77"/>
  <c r="AZ77" s="1"/>
  <c r="AY76"/>
  <c r="AZ76" s="1"/>
  <c r="AY75"/>
  <c r="AZ75" s="1"/>
  <c r="AY74"/>
  <c r="AZ74" s="1"/>
  <c r="AY73"/>
  <c r="AZ73" s="1"/>
  <c r="AY72"/>
  <c r="AZ72" s="1"/>
  <c r="AY71"/>
  <c r="AZ71" s="1"/>
  <c r="AY70"/>
  <c r="AZ70" s="1"/>
  <c r="AY69"/>
  <c r="AZ69" s="1"/>
  <c r="AY68"/>
  <c r="AZ68" s="1"/>
  <c r="AY67"/>
  <c r="AZ67" s="1"/>
  <c r="AY66"/>
  <c r="AZ66" s="1"/>
  <c r="AY65"/>
  <c r="AZ65" s="1"/>
  <c r="AY64"/>
  <c r="AZ64" s="1"/>
  <c r="AY63"/>
  <c r="AZ63" s="1"/>
  <c r="AY62"/>
  <c r="AZ62" s="1"/>
  <c r="AY61"/>
  <c r="AZ61" s="1"/>
  <c r="AY60"/>
  <c r="AZ60" s="1"/>
  <c r="AY59"/>
  <c r="AZ59" s="1"/>
  <c r="AY58"/>
  <c r="AZ58" s="1"/>
  <c r="AY57"/>
  <c r="AZ57" s="1"/>
  <c r="AY56"/>
  <c r="AZ56" s="1"/>
  <c r="AY55"/>
  <c r="AZ55" s="1"/>
  <c r="AY54"/>
  <c r="AZ54" s="1"/>
  <c r="AY53"/>
  <c r="AZ53" s="1"/>
  <c r="AY52"/>
  <c r="AZ52" s="1"/>
  <c r="AY51"/>
  <c r="AZ51" s="1"/>
  <c r="AY50"/>
  <c r="AZ50" s="1"/>
  <c r="AY49"/>
  <c r="AZ49" s="1"/>
  <c r="AY48"/>
  <c r="AZ48" s="1"/>
  <c r="AY47"/>
  <c r="AZ47" s="1"/>
  <c r="AY46"/>
  <c r="AZ46" s="1"/>
  <c r="AY45"/>
  <c r="AZ45" s="1"/>
  <c r="AY44"/>
  <c r="AZ44" s="1"/>
  <c r="AY43"/>
  <c r="AZ43" s="1"/>
  <c r="AY42"/>
  <c r="AZ42" s="1"/>
  <c r="AY41"/>
  <c r="AZ41" s="1"/>
  <c r="AY40"/>
  <c r="AZ40" s="1"/>
  <c r="AY39"/>
  <c r="AZ39" s="1"/>
  <c r="AY38"/>
  <c r="AZ38" s="1"/>
  <c r="AY37"/>
  <c r="AZ37" s="1"/>
  <c r="AY36"/>
  <c r="AZ36" s="1"/>
  <c r="AY35"/>
  <c r="AZ35" s="1"/>
  <c r="AY34"/>
  <c r="AZ34" s="1"/>
  <c r="AY33"/>
  <c r="AZ33" s="1"/>
  <c r="AY32"/>
  <c r="AZ32" s="1"/>
  <c r="AY31"/>
  <c r="AZ31" s="1"/>
  <c r="AY30"/>
  <c r="AZ30" s="1"/>
  <c r="AY29"/>
  <c r="AZ29" s="1"/>
  <c r="AY28"/>
  <c r="AZ28" s="1"/>
  <c r="AY27"/>
  <c r="AZ27" s="1"/>
  <c r="AY26"/>
  <c r="AZ26" s="1"/>
  <c r="AY25"/>
  <c r="AZ25" s="1"/>
  <c r="AY24"/>
  <c r="AZ24" s="1"/>
  <c r="AY23"/>
  <c r="AZ23" s="1"/>
  <c r="AY22"/>
  <c r="AZ22" s="1"/>
  <c r="AY21"/>
  <c r="AZ21" s="1"/>
  <c r="AY20"/>
  <c r="AZ20" s="1"/>
  <c r="AY19"/>
  <c r="AZ19" s="1"/>
  <c r="AY18"/>
  <c r="AZ18" s="1"/>
  <c r="AY17"/>
  <c r="AZ17" s="1"/>
  <c r="AY16"/>
  <c r="AZ16" s="1"/>
  <c r="AY15"/>
  <c r="AZ15" s="1"/>
  <c r="AY14"/>
  <c r="AZ14" s="1"/>
  <c r="AY13"/>
  <c r="AZ13" s="1"/>
  <c r="AY12"/>
  <c r="AZ12" s="1"/>
  <c r="AY11"/>
  <c r="AZ11" s="1"/>
  <c r="AY10"/>
  <c r="AZ10" s="1"/>
  <c r="AY9"/>
  <c r="AZ9" s="1"/>
  <c r="AY8"/>
  <c r="AZ8" s="1"/>
  <c r="AY7"/>
  <c r="AZ7" s="1"/>
  <c r="AY6"/>
  <c r="AZ6" s="1"/>
  <c r="AY5"/>
  <c r="AZ5" s="1"/>
  <c r="E25" i="7" l="1"/>
  <c r="E63"/>
  <c r="E91"/>
  <c r="J106" i="4"/>
  <c r="E162" i="1"/>
  <c r="E119" i="7"/>
  <c r="E53"/>
  <c r="E46"/>
  <c r="E117"/>
  <c r="E50"/>
  <c r="E153"/>
  <c r="E110"/>
  <c r="E16"/>
  <c r="E121"/>
  <c r="E82"/>
  <c r="E147"/>
  <c r="E144"/>
  <c r="E116"/>
  <c r="E35"/>
  <c r="E152"/>
  <c r="E124"/>
  <c r="E51"/>
  <c r="E78"/>
  <c r="E55"/>
  <c r="E149"/>
  <c r="E21"/>
  <c r="E114"/>
  <c r="E127"/>
  <c r="E24"/>
  <c r="E57"/>
  <c r="E142"/>
  <c r="E14"/>
  <c r="E80"/>
  <c r="E85"/>
  <c r="E52"/>
  <c r="E146"/>
  <c r="E18"/>
  <c r="E88"/>
  <c r="E89"/>
  <c r="E60"/>
  <c r="E11" i="1"/>
  <c r="Z161" i="6"/>
  <c r="E31" i="1"/>
  <c r="E182" s="1"/>
  <c r="Z163" i="6"/>
  <c r="E51" i="1"/>
  <c r="E184" s="1"/>
  <c r="Z165" i="6"/>
  <c r="E21" i="1"/>
  <c r="E181" s="1"/>
  <c r="Z162" i="6"/>
  <c r="E41" i="1"/>
  <c r="E183" s="1"/>
  <c r="Z164" i="6"/>
  <c r="E131" i="1"/>
  <c r="E192" s="1"/>
  <c r="Z173" i="6"/>
  <c r="E61" i="1"/>
  <c r="E185" s="1"/>
  <c r="Z166" i="6"/>
  <c r="E151" i="1"/>
  <c r="E194" s="1"/>
  <c r="Z175" i="6"/>
  <c r="E81" i="1"/>
  <c r="E187" s="1"/>
  <c r="Z168" i="6"/>
  <c r="E141" i="1"/>
  <c r="E193" s="1"/>
  <c r="Z174" i="6"/>
  <c r="E101" i="1"/>
  <c r="E189" s="1"/>
  <c r="Z170" i="6"/>
  <c r="E91" i="1"/>
  <c r="E188" s="1"/>
  <c r="Z169" i="6"/>
  <c r="E111" i="1"/>
  <c r="E190" s="1"/>
  <c r="Z171" i="6"/>
  <c r="E121" i="1"/>
  <c r="E191" s="1"/>
  <c r="Z172" i="6"/>
  <c r="E71" i="1"/>
  <c r="E186" s="1"/>
  <c r="Z167" i="6"/>
  <c r="L107" i="4"/>
  <c r="E115" i="7"/>
  <c r="E94"/>
  <c r="E151"/>
  <c r="E112"/>
  <c r="E133"/>
  <c r="E69"/>
  <c r="E5"/>
  <c r="E19"/>
  <c r="E99"/>
  <c r="E138"/>
  <c r="E106"/>
  <c r="E74"/>
  <c r="E42"/>
  <c r="E10"/>
  <c r="E111"/>
  <c r="E47"/>
  <c r="E136"/>
  <c r="E72"/>
  <c r="E8"/>
  <c r="E145"/>
  <c r="E113"/>
  <c r="E81"/>
  <c r="E49"/>
  <c r="E17"/>
  <c r="E108"/>
  <c r="E44"/>
  <c r="E155"/>
  <c r="E67"/>
  <c r="E150"/>
  <c r="E118"/>
  <c r="E86"/>
  <c r="E54"/>
  <c r="E22"/>
  <c r="E135"/>
  <c r="E96"/>
  <c r="E32"/>
  <c r="E157"/>
  <c r="E125"/>
  <c r="E93"/>
  <c r="E61"/>
  <c r="E29"/>
  <c r="E132"/>
  <c r="E68"/>
  <c r="E11"/>
  <c r="E83"/>
  <c r="E154"/>
  <c r="E122"/>
  <c r="E90"/>
  <c r="E58"/>
  <c r="E26"/>
  <c r="E143"/>
  <c r="E79"/>
  <c r="E15"/>
  <c r="E104"/>
  <c r="E40"/>
  <c r="E140"/>
  <c r="E129"/>
  <c r="E97"/>
  <c r="E65"/>
  <c r="E33"/>
  <c r="E4"/>
  <c r="E76"/>
  <c r="E12"/>
  <c r="E71"/>
  <c r="E43"/>
  <c r="E126"/>
  <c r="E30"/>
  <c r="E23"/>
  <c r="E139"/>
  <c r="E37"/>
  <c r="E20"/>
  <c r="E75"/>
  <c r="E123"/>
  <c r="E27"/>
  <c r="E130"/>
  <c r="E98"/>
  <c r="E66"/>
  <c r="E34"/>
  <c r="E159"/>
  <c r="E95"/>
  <c r="E31"/>
  <c r="E120"/>
  <c r="E56"/>
  <c r="E148"/>
  <c r="E137"/>
  <c r="E105"/>
  <c r="E73"/>
  <c r="E41"/>
  <c r="E9"/>
  <c r="E92"/>
  <c r="E28"/>
  <c r="E7"/>
  <c r="C120" i="4"/>
  <c r="E158" i="7"/>
  <c r="E62"/>
  <c r="E87"/>
  <c r="E48"/>
  <c r="E101"/>
  <c r="E84"/>
  <c r="E107"/>
  <c r="E131"/>
  <c r="E59"/>
  <c r="E134"/>
  <c r="E102"/>
  <c r="E70"/>
  <c r="E38"/>
  <c r="E6"/>
  <c r="E103"/>
  <c r="E39"/>
  <c r="E128"/>
  <c r="E64"/>
  <c r="E156"/>
  <c r="E141"/>
  <c r="E109"/>
  <c r="E77"/>
  <c r="E45"/>
  <c r="E13"/>
  <c r="E100"/>
  <c r="C115" i="4"/>
  <c r="C119"/>
  <c r="C123"/>
  <c r="C117"/>
  <c r="C122"/>
  <c r="O46"/>
  <c r="C116"/>
  <c r="C124"/>
  <c r="C118"/>
  <c r="C121"/>
  <c r="C111"/>
  <c r="N108"/>
  <c r="K97"/>
  <c r="O41"/>
  <c r="O22"/>
  <c r="O61"/>
  <c r="N61"/>
  <c r="O5"/>
  <c r="N5"/>
  <c r="O93"/>
  <c r="M102"/>
  <c r="N93"/>
  <c r="O38"/>
  <c r="O85"/>
  <c r="O6"/>
  <c r="O25"/>
  <c r="O42"/>
  <c r="O65"/>
  <c r="O97"/>
  <c r="O21"/>
  <c r="O37"/>
  <c r="O53"/>
  <c r="N17"/>
  <c r="N53"/>
  <c r="M73"/>
  <c r="N33"/>
  <c r="N81"/>
  <c r="O10"/>
  <c r="O30"/>
  <c r="N49"/>
  <c r="O73"/>
  <c r="O105"/>
  <c r="O17"/>
  <c r="N85"/>
  <c r="O33"/>
  <c r="O81"/>
  <c r="O14"/>
  <c r="O49"/>
  <c r="O9"/>
  <c r="O26"/>
  <c r="N69"/>
  <c r="N101"/>
  <c r="M57"/>
  <c r="M76"/>
  <c r="M89"/>
  <c r="M108"/>
  <c r="M6"/>
  <c r="M28"/>
  <c r="M69"/>
  <c r="M101"/>
  <c r="M17"/>
  <c r="M49"/>
  <c r="M54"/>
  <c r="M68"/>
  <c r="M81"/>
  <c r="M86"/>
  <c r="M100"/>
  <c r="M10"/>
  <c r="M16"/>
  <c r="N21"/>
  <c r="M26"/>
  <c r="M32"/>
  <c r="N37"/>
  <c r="M42"/>
  <c r="M48"/>
  <c r="M61"/>
  <c r="M66"/>
  <c r="N73"/>
  <c r="M80"/>
  <c r="M93"/>
  <c r="M98"/>
  <c r="N105"/>
  <c r="M29"/>
  <c r="M94"/>
  <c r="M12"/>
  <c r="M44"/>
  <c r="M56"/>
  <c r="M74"/>
  <c r="M88"/>
  <c r="M106"/>
  <c r="M5"/>
  <c r="M21"/>
  <c r="M37"/>
  <c r="M60"/>
  <c r="M78"/>
  <c r="M92"/>
  <c r="O103"/>
  <c r="M4"/>
  <c r="N9"/>
  <c r="M14"/>
  <c r="M20"/>
  <c r="N25"/>
  <c r="M30"/>
  <c r="M36"/>
  <c r="N41"/>
  <c r="M46"/>
  <c r="M53"/>
  <c r="M58"/>
  <c r="N65"/>
  <c r="M72"/>
  <c r="O77"/>
  <c r="M85"/>
  <c r="M90"/>
  <c r="N97"/>
  <c r="M104"/>
  <c r="M13"/>
  <c r="M62"/>
  <c r="M33"/>
  <c r="M105"/>
  <c r="M9"/>
  <c r="O13"/>
  <c r="O18"/>
  <c r="M25"/>
  <c r="O29"/>
  <c r="O34"/>
  <c r="M41"/>
  <c r="O45"/>
  <c r="M52"/>
  <c r="O57"/>
  <c r="M65"/>
  <c r="M70"/>
  <c r="N77"/>
  <c r="M84"/>
  <c r="O89"/>
  <c r="M97"/>
  <c r="O109"/>
  <c r="M45"/>
  <c r="L108"/>
  <c r="M22"/>
  <c r="M38"/>
  <c r="M107"/>
  <c r="M8"/>
  <c r="N13"/>
  <c r="M18"/>
  <c r="M24"/>
  <c r="N29"/>
  <c r="M34"/>
  <c r="M40"/>
  <c r="N45"/>
  <c r="M50"/>
  <c r="N57"/>
  <c r="M64"/>
  <c r="O69"/>
  <c r="M77"/>
  <c r="M82"/>
  <c r="N89"/>
  <c r="M96"/>
  <c r="O101"/>
  <c r="N109"/>
  <c r="K11"/>
  <c r="K103"/>
  <c r="K107"/>
  <c r="L4"/>
  <c r="L16"/>
  <c r="L28"/>
  <c r="J39"/>
  <c r="J43"/>
  <c r="L48"/>
  <c r="J51"/>
  <c r="L56"/>
  <c r="L60"/>
  <c r="J63"/>
  <c r="J67"/>
  <c r="J71"/>
  <c r="J75"/>
  <c r="L80"/>
  <c r="J83"/>
  <c r="J87"/>
  <c r="L92"/>
  <c r="J95"/>
  <c r="L100"/>
  <c r="J103"/>
  <c r="J107"/>
  <c r="K12"/>
  <c r="K16"/>
  <c r="K20"/>
  <c r="K24"/>
  <c r="K36"/>
  <c r="K40"/>
  <c r="K44"/>
  <c r="K48"/>
  <c r="O50"/>
  <c r="K52"/>
  <c r="O54"/>
  <c r="K56"/>
  <c r="O58"/>
  <c r="K60"/>
  <c r="O62"/>
  <c r="K64"/>
  <c r="O66"/>
  <c r="K68"/>
  <c r="O70"/>
  <c r="K72"/>
  <c r="O74"/>
  <c r="K76"/>
  <c r="O78"/>
  <c r="K80"/>
  <c r="O82"/>
  <c r="K84"/>
  <c r="O86"/>
  <c r="K88"/>
  <c r="O90"/>
  <c r="K92"/>
  <c r="O94"/>
  <c r="K96"/>
  <c r="O98"/>
  <c r="K100"/>
  <c r="O102"/>
  <c r="K104"/>
  <c r="O106"/>
  <c r="K108"/>
  <c r="J4"/>
  <c r="L5"/>
  <c r="N6"/>
  <c r="J8"/>
  <c r="L9"/>
  <c r="N10"/>
  <c r="J12"/>
  <c r="L13"/>
  <c r="N14"/>
  <c r="J16"/>
  <c r="L17"/>
  <c r="N18"/>
  <c r="J20"/>
  <c r="L21"/>
  <c r="N22"/>
  <c r="J24"/>
  <c r="L25"/>
  <c r="N26"/>
  <c r="J28"/>
  <c r="L29"/>
  <c r="N30"/>
  <c r="J32"/>
  <c r="L33"/>
  <c r="N34"/>
  <c r="J36"/>
  <c r="L37"/>
  <c r="N38"/>
  <c r="J40"/>
  <c r="L41"/>
  <c r="N42"/>
  <c r="J44"/>
  <c r="L45"/>
  <c r="N46"/>
  <c r="J48"/>
  <c r="L49"/>
  <c r="N50"/>
  <c r="J52"/>
  <c r="L53"/>
  <c r="N54"/>
  <c r="J56"/>
  <c r="L57"/>
  <c r="N58"/>
  <c r="J60"/>
  <c r="L61"/>
  <c r="N62"/>
  <c r="J64"/>
  <c r="L65"/>
  <c r="N66"/>
  <c r="J68"/>
  <c r="L69"/>
  <c r="N70"/>
  <c r="J72"/>
  <c r="L73"/>
  <c r="N74"/>
  <c r="J76"/>
  <c r="L77"/>
  <c r="N78"/>
  <c r="J80"/>
  <c r="L81"/>
  <c r="N82"/>
  <c r="J84"/>
  <c r="L85"/>
  <c r="N86"/>
  <c r="J88"/>
  <c r="L89"/>
  <c r="N90"/>
  <c r="J92"/>
  <c r="L93"/>
  <c r="N94"/>
  <c r="J96"/>
  <c r="L97"/>
  <c r="N98"/>
  <c r="J100"/>
  <c r="L101"/>
  <c r="N102"/>
  <c r="J104"/>
  <c r="L105"/>
  <c r="N106"/>
  <c r="J108"/>
  <c r="M109"/>
  <c r="K7"/>
  <c r="K19"/>
  <c r="K23"/>
  <c r="K27"/>
  <c r="K35"/>
  <c r="K39"/>
  <c r="K43"/>
  <c r="K47"/>
  <c r="K51"/>
  <c r="K75"/>
  <c r="K91"/>
  <c r="K95"/>
  <c r="K99"/>
  <c r="L8"/>
  <c r="J11"/>
  <c r="J15"/>
  <c r="J19"/>
  <c r="L24"/>
  <c r="L36"/>
  <c r="J47"/>
  <c r="L68"/>
  <c r="L76"/>
  <c r="K28"/>
  <c r="K5"/>
  <c r="K9"/>
  <c r="K25"/>
  <c r="O35"/>
  <c r="O39"/>
  <c r="O43"/>
  <c r="O47"/>
  <c r="O51"/>
  <c r="K61"/>
  <c r="O63"/>
  <c r="K73"/>
  <c r="K81"/>
  <c r="O83"/>
  <c r="O87"/>
  <c r="O91"/>
  <c r="O95"/>
  <c r="L109"/>
  <c r="J5"/>
  <c r="L6"/>
  <c r="N7"/>
  <c r="J9"/>
  <c r="L10"/>
  <c r="N11"/>
  <c r="J13"/>
  <c r="L14"/>
  <c r="N15"/>
  <c r="J17"/>
  <c r="L18"/>
  <c r="N19"/>
  <c r="J21"/>
  <c r="L22"/>
  <c r="N23"/>
  <c r="J25"/>
  <c r="L26"/>
  <c r="N27"/>
  <c r="J29"/>
  <c r="L30"/>
  <c r="N31"/>
  <c r="J33"/>
  <c r="L34"/>
  <c r="N35"/>
  <c r="J37"/>
  <c r="L38"/>
  <c r="N39"/>
  <c r="J41"/>
  <c r="L42"/>
  <c r="N43"/>
  <c r="J45"/>
  <c r="L46"/>
  <c r="N47"/>
  <c r="J49"/>
  <c r="L50"/>
  <c r="N51"/>
  <c r="J53"/>
  <c r="L54"/>
  <c r="N55"/>
  <c r="J57"/>
  <c r="L58"/>
  <c r="N59"/>
  <c r="J61"/>
  <c r="L62"/>
  <c r="N63"/>
  <c r="J65"/>
  <c r="L66"/>
  <c r="N67"/>
  <c r="J69"/>
  <c r="L70"/>
  <c r="N71"/>
  <c r="J73"/>
  <c r="L74"/>
  <c r="N75"/>
  <c r="J77"/>
  <c r="L78"/>
  <c r="N79"/>
  <c r="J81"/>
  <c r="L82"/>
  <c r="N83"/>
  <c r="J85"/>
  <c r="L86"/>
  <c r="N87"/>
  <c r="J89"/>
  <c r="L90"/>
  <c r="N91"/>
  <c r="J93"/>
  <c r="L94"/>
  <c r="N95"/>
  <c r="J97"/>
  <c r="L98"/>
  <c r="N99"/>
  <c r="J101"/>
  <c r="L102"/>
  <c r="N103"/>
  <c r="J105"/>
  <c r="L106"/>
  <c r="N107"/>
  <c r="K109"/>
  <c r="K15"/>
  <c r="K63"/>
  <c r="J7"/>
  <c r="L20"/>
  <c r="J31"/>
  <c r="L44"/>
  <c r="J55"/>
  <c r="J59"/>
  <c r="L72"/>
  <c r="J99"/>
  <c r="L104"/>
  <c r="K4"/>
  <c r="K8"/>
  <c r="K32"/>
  <c r="J109"/>
  <c r="O7"/>
  <c r="O11"/>
  <c r="O15"/>
  <c r="O19"/>
  <c r="O23"/>
  <c r="O27"/>
  <c r="K33"/>
  <c r="K37"/>
  <c r="K41"/>
  <c r="K49"/>
  <c r="K57"/>
  <c r="O59"/>
  <c r="O67"/>
  <c r="O71"/>
  <c r="K77"/>
  <c r="K85"/>
  <c r="K93"/>
  <c r="K101"/>
  <c r="K105"/>
  <c r="O107"/>
  <c r="O4"/>
  <c r="K6"/>
  <c r="M7"/>
  <c r="O8"/>
  <c r="K10"/>
  <c r="M11"/>
  <c r="O12"/>
  <c r="K14"/>
  <c r="M15"/>
  <c r="O16"/>
  <c r="K18"/>
  <c r="M19"/>
  <c r="O20"/>
  <c r="K22"/>
  <c r="M23"/>
  <c r="O24"/>
  <c r="K26"/>
  <c r="M27"/>
  <c r="O28"/>
  <c r="K30"/>
  <c r="M31"/>
  <c r="O32"/>
  <c r="K34"/>
  <c r="M35"/>
  <c r="O36"/>
  <c r="K38"/>
  <c r="M39"/>
  <c r="O40"/>
  <c r="K42"/>
  <c r="M43"/>
  <c r="O44"/>
  <c r="K46"/>
  <c r="M47"/>
  <c r="O48"/>
  <c r="K50"/>
  <c r="M51"/>
  <c r="O52"/>
  <c r="K54"/>
  <c r="M55"/>
  <c r="O56"/>
  <c r="K58"/>
  <c r="M59"/>
  <c r="O60"/>
  <c r="K62"/>
  <c r="M63"/>
  <c r="O64"/>
  <c r="K66"/>
  <c r="M67"/>
  <c r="O68"/>
  <c r="K70"/>
  <c r="M71"/>
  <c r="O72"/>
  <c r="K74"/>
  <c r="M75"/>
  <c r="O76"/>
  <c r="K78"/>
  <c r="M79"/>
  <c r="O80"/>
  <c r="K82"/>
  <c r="M83"/>
  <c r="O84"/>
  <c r="K86"/>
  <c r="M87"/>
  <c r="O88"/>
  <c r="K90"/>
  <c r="M91"/>
  <c r="O92"/>
  <c r="K94"/>
  <c r="M95"/>
  <c r="O96"/>
  <c r="K98"/>
  <c r="M99"/>
  <c r="O100"/>
  <c r="K102"/>
  <c r="M103"/>
  <c r="O104"/>
  <c r="K106"/>
  <c r="O108"/>
  <c r="K31"/>
  <c r="K55"/>
  <c r="K59"/>
  <c r="K67"/>
  <c r="K71"/>
  <c r="K79"/>
  <c r="K83"/>
  <c r="K87"/>
  <c r="L12"/>
  <c r="J23"/>
  <c r="J27"/>
  <c r="L32"/>
  <c r="J35"/>
  <c r="L40"/>
  <c r="L52"/>
  <c r="L64"/>
  <c r="J79"/>
  <c r="L84"/>
  <c r="L88"/>
  <c r="J91"/>
  <c r="L96"/>
  <c r="K13"/>
  <c r="K17"/>
  <c r="K21"/>
  <c r="K29"/>
  <c r="O31"/>
  <c r="K45"/>
  <c r="K53"/>
  <c r="O55"/>
  <c r="K65"/>
  <c r="K69"/>
  <c r="O75"/>
  <c r="O79"/>
  <c r="K89"/>
  <c r="O99"/>
  <c r="N4"/>
  <c r="J6"/>
  <c r="L7"/>
  <c r="N8"/>
  <c r="J10"/>
  <c r="L11"/>
  <c r="N12"/>
  <c r="J14"/>
  <c r="L15"/>
  <c r="N16"/>
  <c r="J18"/>
  <c r="L19"/>
  <c r="N20"/>
  <c r="J22"/>
  <c r="L23"/>
  <c r="N24"/>
  <c r="J26"/>
  <c r="L27"/>
  <c r="N28"/>
  <c r="J30"/>
  <c r="L31"/>
  <c r="N32"/>
  <c r="J34"/>
  <c r="L35"/>
  <c r="N36"/>
  <c r="J38"/>
  <c r="L39"/>
  <c r="N40"/>
  <c r="J42"/>
  <c r="L43"/>
  <c r="N44"/>
  <c r="J46"/>
  <c r="L47"/>
  <c r="N48"/>
  <c r="J50"/>
  <c r="L51"/>
  <c r="N52"/>
  <c r="J54"/>
  <c r="L55"/>
  <c r="N56"/>
  <c r="J58"/>
  <c r="L59"/>
  <c r="N60"/>
  <c r="J62"/>
  <c r="L63"/>
  <c r="N64"/>
  <c r="J66"/>
  <c r="L67"/>
  <c r="N68"/>
  <c r="J70"/>
  <c r="L71"/>
  <c r="N72"/>
  <c r="J74"/>
  <c r="L75"/>
  <c r="N76"/>
  <c r="J78"/>
  <c r="L79"/>
  <c r="N80"/>
  <c r="J82"/>
  <c r="L83"/>
  <c r="N84"/>
  <c r="J86"/>
  <c r="L87"/>
  <c r="N88"/>
  <c r="J90"/>
  <c r="L91"/>
  <c r="N92"/>
  <c r="J94"/>
  <c r="L95"/>
  <c r="N96"/>
  <c r="J98"/>
  <c r="L99"/>
  <c r="N100"/>
  <c r="J102"/>
  <c r="L103"/>
  <c r="N104"/>
  <c r="E163" i="1" l="1"/>
  <c r="E180"/>
  <c r="B166" l="1"/>
  <c r="B165" l="1"/>
  <c r="B180" l="1"/>
  <c r="B181" l="1"/>
  <c r="B182" l="1"/>
  <c r="B183" l="1"/>
  <c r="B184" l="1"/>
  <c r="B185" l="1"/>
  <c r="B186" l="1"/>
  <c r="B187" l="1"/>
  <c r="B188" l="1"/>
  <c r="B189" l="1"/>
  <c r="B190" l="1"/>
  <c r="B191" l="1"/>
  <c r="B192" l="1"/>
  <c r="B193" l="1"/>
  <c r="B170" l="1"/>
  <c r="B176" s="1"/>
  <c r="B169"/>
  <c r="B175" s="1"/>
  <c r="I24" i="3"/>
  <c r="G159" i="7"/>
  <c r="B194" i="1"/>
  <c r="AC24" i="3" l="1"/>
  <c r="AJ24"/>
  <c r="AP24"/>
  <c r="AB24"/>
  <c r="AW23"/>
  <c r="G5" i="7"/>
  <c r="G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N167" i="2" l="1"/>
  <c r="O167" s="1"/>
  <c r="N166"/>
  <c r="O166" s="1"/>
  <c r="N165"/>
  <c r="O165" s="1"/>
  <c r="N164"/>
  <c r="O164" s="1"/>
  <c r="N163"/>
  <c r="O163" s="1"/>
  <c r="N162"/>
  <c r="O162" s="1"/>
  <c r="N161"/>
  <c r="O161" s="1"/>
  <c r="N160"/>
  <c r="O160" s="1"/>
  <c r="N159"/>
  <c r="O159" s="1"/>
  <c r="N158"/>
  <c r="O158" s="1"/>
  <c r="N157"/>
  <c r="O157" s="1"/>
  <c r="N156"/>
  <c r="O156" s="1"/>
  <c r="N155"/>
  <c r="O155" s="1"/>
  <c r="N154"/>
  <c r="O154" s="1"/>
  <c r="N153"/>
  <c r="O153" s="1"/>
  <c r="N152"/>
  <c r="O152" s="1"/>
  <c r="N151"/>
  <c r="O151" s="1"/>
  <c r="N149"/>
  <c r="O149" s="1"/>
  <c r="N148"/>
  <c r="O148" s="1"/>
  <c r="N147"/>
  <c r="O147" s="1"/>
  <c r="N146"/>
  <c r="O146" s="1"/>
  <c r="N145"/>
  <c r="O145" s="1"/>
  <c r="N144"/>
  <c r="O144" s="1"/>
  <c r="N143"/>
  <c r="O143" s="1"/>
  <c r="N142"/>
  <c r="O142" s="1"/>
  <c r="N141"/>
  <c r="O141" s="1"/>
  <c r="N140"/>
  <c r="O140" s="1"/>
  <c r="N139"/>
  <c r="O139" s="1"/>
  <c r="N138"/>
  <c r="O138" s="1"/>
  <c r="N137"/>
  <c r="O137" s="1"/>
  <c r="N136"/>
  <c r="O136" s="1"/>
  <c r="N135"/>
  <c r="O135" s="1"/>
  <c r="N134"/>
  <c r="O134" s="1"/>
  <c r="N133"/>
  <c r="O133" s="1"/>
  <c r="N132"/>
  <c r="O132" s="1"/>
  <c r="N131"/>
  <c r="O131" s="1"/>
  <c r="N130"/>
  <c r="O130" s="1"/>
  <c r="N129"/>
  <c r="O129" s="1"/>
  <c r="N128"/>
  <c r="O128" s="1"/>
  <c r="N127"/>
  <c r="O127" s="1"/>
  <c r="N126"/>
  <c r="O126" s="1"/>
  <c r="N125"/>
  <c r="O125" s="1"/>
  <c r="N124"/>
  <c r="O124" s="1"/>
  <c r="N123"/>
  <c r="O123" s="1"/>
  <c r="N122"/>
  <c r="O122" s="1"/>
  <c r="N121"/>
  <c r="O121" s="1"/>
  <c r="N120"/>
  <c r="O120" s="1"/>
  <c r="N119"/>
  <c r="O119" s="1"/>
  <c r="N118"/>
  <c r="O118" s="1"/>
  <c r="N117"/>
  <c r="O117" s="1"/>
  <c r="N116"/>
  <c r="O116" s="1"/>
  <c r="N115"/>
  <c r="O115" s="1"/>
  <c r="N114"/>
  <c r="O114" s="1"/>
  <c r="N113"/>
  <c r="O113" s="1"/>
  <c r="N112"/>
  <c r="O112" s="1"/>
  <c r="N111"/>
  <c r="O111" s="1"/>
  <c r="N110"/>
  <c r="O110" s="1"/>
  <c r="N109"/>
  <c r="O109" s="1"/>
  <c r="N108"/>
  <c r="O108" s="1"/>
  <c r="N107"/>
  <c r="O107" s="1"/>
  <c r="N106"/>
  <c r="O106" s="1"/>
  <c r="N105"/>
  <c r="O105" s="1"/>
  <c r="N104"/>
  <c r="O104" s="1"/>
  <c r="N103"/>
  <c r="O103" s="1"/>
  <c r="N102"/>
  <c r="O102" s="1"/>
  <c r="N101"/>
  <c r="O101" s="1"/>
  <c r="N100"/>
  <c r="O100" s="1"/>
  <c r="N99"/>
  <c r="O99" s="1"/>
  <c r="N98"/>
  <c r="O98" s="1"/>
  <c r="N97"/>
  <c r="O97" s="1"/>
  <c r="N96"/>
  <c r="O96" s="1"/>
  <c r="N95"/>
  <c r="O95" s="1"/>
  <c r="N94"/>
  <c r="O94" s="1"/>
  <c r="N93"/>
  <c r="O93" s="1"/>
  <c r="N92"/>
  <c r="O92" s="1"/>
  <c r="N91"/>
  <c r="O91" s="1"/>
  <c r="N90"/>
  <c r="O90" s="1"/>
  <c r="N89"/>
  <c r="O89" s="1"/>
  <c r="N88"/>
  <c r="O88" s="1"/>
  <c r="N87"/>
  <c r="O87" s="1"/>
  <c r="N86"/>
  <c r="O86" s="1"/>
  <c r="N85"/>
  <c r="O85" s="1"/>
  <c r="N84"/>
  <c r="O84" s="1"/>
  <c r="N83"/>
  <c r="O83" s="1"/>
  <c r="N82"/>
  <c r="O82" s="1"/>
  <c r="N81"/>
  <c r="O81" s="1"/>
  <c r="N80"/>
  <c r="O80" s="1"/>
  <c r="N79"/>
  <c r="O79" s="1"/>
  <c r="N78"/>
  <c r="O78" s="1"/>
  <c r="N77"/>
  <c r="O77" s="1"/>
  <c r="N76"/>
  <c r="O76" s="1"/>
  <c r="N75"/>
  <c r="O75" s="1"/>
  <c r="N74"/>
  <c r="O74" s="1"/>
  <c r="N73"/>
  <c r="O73" s="1"/>
  <c r="N72"/>
  <c r="O72" s="1"/>
  <c r="N71"/>
  <c r="O71" s="1"/>
  <c r="N70"/>
  <c r="O70" s="1"/>
  <c r="N69"/>
  <c r="O69" s="1"/>
  <c r="N68"/>
  <c r="O68" s="1"/>
  <c r="N67"/>
  <c r="O67" s="1"/>
  <c r="N66"/>
  <c r="O66" s="1"/>
  <c r="N65"/>
  <c r="O65" s="1"/>
  <c r="N64"/>
  <c r="O64" s="1"/>
  <c r="N63"/>
  <c r="O63" s="1"/>
  <c r="N62"/>
  <c r="O62" s="1"/>
  <c r="N61"/>
  <c r="O61" s="1"/>
  <c r="N60"/>
  <c r="O60" s="1"/>
  <c r="N59"/>
  <c r="O59" s="1"/>
  <c r="N58"/>
  <c r="O58" s="1"/>
  <c r="N57"/>
  <c r="O57" s="1"/>
  <c r="N56"/>
  <c r="O56" s="1"/>
  <c r="N55"/>
  <c r="O55" s="1"/>
  <c r="N54"/>
  <c r="O54" s="1"/>
  <c r="N53"/>
  <c r="O53" s="1"/>
  <c r="N52"/>
  <c r="O52" s="1"/>
  <c r="N51"/>
  <c r="O51" s="1"/>
  <c r="N50"/>
  <c r="O50" s="1"/>
  <c r="N49"/>
  <c r="O49" s="1"/>
  <c r="N48"/>
  <c r="O48" s="1"/>
  <c r="N47"/>
  <c r="O47" s="1"/>
  <c r="N46"/>
  <c r="O46" s="1"/>
  <c r="N45"/>
  <c r="O45" s="1"/>
  <c r="N44"/>
  <c r="O44" s="1"/>
  <c r="N43"/>
  <c r="O43" s="1"/>
  <c r="N42"/>
  <c r="O42" s="1"/>
  <c r="N41"/>
  <c r="O41" s="1"/>
  <c r="N40"/>
  <c r="O40" s="1"/>
  <c r="N39"/>
  <c r="O39" s="1"/>
  <c r="N38"/>
  <c r="O38" s="1"/>
  <c r="N37"/>
  <c r="O37" s="1"/>
  <c r="N36"/>
  <c r="O36" s="1"/>
  <c r="N35"/>
  <c r="O35" s="1"/>
  <c r="N34"/>
  <c r="O34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N5"/>
  <c r="N150"/>
  <c r="O150" s="1"/>
  <c r="N221" l="1"/>
  <c r="N220"/>
  <c r="N219"/>
  <c r="BE174" i="1"/>
  <c r="BH160"/>
  <c r="BG160"/>
  <c r="BF160"/>
  <c r="BE160"/>
  <c r="BD160"/>
  <c r="BB160"/>
  <c r="BH159"/>
  <c r="BG159"/>
  <c r="BF159"/>
  <c r="BE159"/>
  <c r="BD159"/>
  <c r="BB159"/>
  <c r="BH158"/>
  <c r="BG158"/>
  <c r="BF158"/>
  <c r="BE158"/>
  <c r="BD158"/>
  <c r="BB158"/>
  <c r="BH157"/>
  <c r="BG157"/>
  <c r="BF157"/>
  <c r="BE157"/>
  <c r="BD157"/>
  <c r="BB157"/>
  <c r="BH156"/>
  <c r="BG156"/>
  <c r="BF156"/>
  <c r="BE156"/>
  <c r="BD156"/>
  <c r="BB156"/>
  <c r="BH155"/>
  <c r="BG155"/>
  <c r="BF155"/>
  <c r="BE155"/>
  <c r="BD155"/>
  <c r="BB155"/>
  <c r="BH154"/>
  <c r="BG154"/>
  <c r="BF154"/>
  <c r="BE154"/>
  <c r="BD154"/>
  <c r="BB154"/>
  <c r="BH153"/>
  <c r="BG153"/>
  <c r="BF153"/>
  <c r="BE153"/>
  <c r="BD153"/>
  <c r="BB153"/>
  <c r="BH152"/>
  <c r="BG152"/>
  <c r="BF152"/>
  <c r="BE152"/>
  <c r="BD152"/>
  <c r="BB152"/>
  <c r="BH151"/>
  <c r="BG151"/>
  <c r="BF151"/>
  <c r="BE151"/>
  <c r="BD151"/>
  <c r="BB151"/>
  <c r="BH150"/>
  <c r="BG150"/>
  <c r="BF150"/>
  <c r="BE150"/>
  <c r="BD150"/>
  <c r="BB150"/>
  <c r="BH149"/>
  <c r="BG149"/>
  <c r="BF149"/>
  <c r="BE149"/>
  <c r="BD149"/>
  <c r="BB149"/>
  <c r="BH148"/>
  <c r="BG148"/>
  <c r="BF148"/>
  <c r="BE148"/>
  <c r="BD148"/>
  <c r="BB148"/>
  <c r="BH147"/>
  <c r="BG147"/>
  <c r="BF147"/>
  <c r="BE147"/>
  <c r="BD147"/>
  <c r="BB147"/>
  <c r="BH146"/>
  <c r="BG146"/>
  <c r="BF146"/>
  <c r="BE146"/>
  <c r="BD146"/>
  <c r="BB146"/>
  <c r="BH145"/>
  <c r="BG145"/>
  <c r="BF145"/>
  <c r="BE145"/>
  <c r="BD145"/>
  <c r="BB145"/>
  <c r="BH144"/>
  <c r="BG144"/>
  <c r="BF144"/>
  <c r="BE144"/>
  <c r="BD144"/>
  <c r="BB144"/>
  <c r="BH143"/>
  <c r="BG143"/>
  <c r="BF143"/>
  <c r="BE143"/>
  <c r="BD143"/>
  <c r="BB143"/>
  <c r="BH142"/>
  <c r="BG142"/>
  <c r="BF142"/>
  <c r="BE142"/>
  <c r="BD142"/>
  <c r="BB142"/>
  <c r="BH141"/>
  <c r="BG141"/>
  <c r="BF141"/>
  <c r="BE141"/>
  <c r="BD141"/>
  <c r="BB141"/>
  <c r="BH140"/>
  <c r="BG140"/>
  <c r="BF140"/>
  <c r="BE140"/>
  <c r="BD140"/>
  <c r="BB140"/>
  <c r="BH139"/>
  <c r="BG139"/>
  <c r="BF139"/>
  <c r="BE139"/>
  <c r="BD139"/>
  <c r="BB139"/>
  <c r="BH138"/>
  <c r="BG138"/>
  <c r="BF138"/>
  <c r="BE138"/>
  <c r="BD138"/>
  <c r="BB138"/>
  <c r="BH137"/>
  <c r="BG137"/>
  <c r="BF137"/>
  <c r="BE137"/>
  <c r="BD137"/>
  <c r="BB137"/>
  <c r="BH136"/>
  <c r="BG136"/>
  <c r="BF136"/>
  <c r="BE136"/>
  <c r="BD136"/>
  <c r="BB136"/>
  <c r="BH135"/>
  <c r="BG135"/>
  <c r="BF135"/>
  <c r="BE135"/>
  <c r="BD135"/>
  <c r="BB135"/>
  <c r="BH134"/>
  <c r="BG134"/>
  <c r="BF134"/>
  <c r="BE134"/>
  <c r="BD134"/>
  <c r="BB134"/>
  <c r="BH133"/>
  <c r="BG133"/>
  <c r="BF133"/>
  <c r="BE133"/>
  <c r="BD133"/>
  <c r="BB133"/>
  <c r="BH132"/>
  <c r="BG132"/>
  <c r="BF132"/>
  <c r="BE132"/>
  <c r="BD132"/>
  <c r="BB132"/>
  <c r="BH131"/>
  <c r="BG131"/>
  <c r="BF131"/>
  <c r="BE131"/>
  <c r="BD131"/>
  <c r="BB131"/>
  <c r="BH130"/>
  <c r="BG130"/>
  <c r="BF130"/>
  <c r="BE130"/>
  <c r="BD130"/>
  <c r="BB130"/>
  <c r="BH129"/>
  <c r="BG129"/>
  <c r="BF129"/>
  <c r="BE129"/>
  <c r="BD129"/>
  <c r="BB129"/>
  <c r="BH128"/>
  <c r="BG128"/>
  <c r="BF128"/>
  <c r="BE128"/>
  <c r="BD128"/>
  <c r="BB128"/>
  <c r="BH127"/>
  <c r="BG127"/>
  <c r="BF127"/>
  <c r="BE127"/>
  <c r="BD127"/>
  <c r="BB127"/>
  <c r="BH126"/>
  <c r="BG126"/>
  <c r="BF126"/>
  <c r="BE126"/>
  <c r="BD126"/>
  <c r="BB126"/>
  <c r="BH125"/>
  <c r="BG125"/>
  <c r="BF125"/>
  <c r="BE125"/>
  <c r="BD125"/>
  <c r="BB125"/>
  <c r="BH124"/>
  <c r="BG124"/>
  <c r="BF124"/>
  <c r="BE124"/>
  <c r="BD124"/>
  <c r="BB124"/>
  <c r="BH123"/>
  <c r="BG123"/>
  <c r="BF123"/>
  <c r="BE123"/>
  <c r="BD123"/>
  <c r="BB123"/>
  <c r="BH122"/>
  <c r="BG122"/>
  <c r="BF122"/>
  <c r="BE122"/>
  <c r="BD122"/>
  <c r="BB122"/>
  <c r="BH121"/>
  <c r="BG121"/>
  <c r="BF121"/>
  <c r="BE121"/>
  <c r="BD121"/>
  <c r="BB121"/>
  <c r="BH120"/>
  <c r="BG120"/>
  <c r="BF120"/>
  <c r="BE120"/>
  <c r="BD120"/>
  <c r="BB120"/>
  <c r="BH119"/>
  <c r="BG119"/>
  <c r="BF119"/>
  <c r="BE119"/>
  <c r="BD119"/>
  <c r="BB119"/>
  <c r="BH118"/>
  <c r="BG118"/>
  <c r="BF118"/>
  <c r="BE118"/>
  <c r="BD118"/>
  <c r="BB118"/>
  <c r="BH117"/>
  <c r="BG117"/>
  <c r="BF117"/>
  <c r="BE117"/>
  <c r="BD117"/>
  <c r="BB117"/>
  <c r="BH116"/>
  <c r="BG116"/>
  <c r="BF116"/>
  <c r="BE116"/>
  <c r="BD116"/>
  <c r="BB116"/>
  <c r="BH115"/>
  <c r="BG115"/>
  <c r="BF115"/>
  <c r="BE115"/>
  <c r="BD115"/>
  <c r="BB115"/>
  <c r="BH114"/>
  <c r="BG114"/>
  <c r="BF114"/>
  <c r="BE114"/>
  <c r="BD114"/>
  <c r="BB114"/>
  <c r="BH113"/>
  <c r="BG113"/>
  <c r="BF113"/>
  <c r="BE113"/>
  <c r="BD113"/>
  <c r="BB113"/>
  <c r="BH112"/>
  <c r="BG112"/>
  <c r="BF112"/>
  <c r="BE112"/>
  <c r="BD112"/>
  <c r="BB112"/>
  <c r="BH111"/>
  <c r="BG111"/>
  <c r="BF111"/>
  <c r="BE111"/>
  <c r="BD111"/>
  <c r="BB111"/>
  <c r="BH110"/>
  <c r="BG110"/>
  <c r="BF110"/>
  <c r="BE110"/>
  <c r="BD110"/>
  <c r="BB110"/>
  <c r="BH109"/>
  <c r="BG109"/>
  <c r="BF109"/>
  <c r="BE109"/>
  <c r="BD109"/>
  <c r="BB109"/>
  <c r="BH108"/>
  <c r="BG108"/>
  <c r="BF108"/>
  <c r="BE108"/>
  <c r="BD108"/>
  <c r="BB108"/>
  <c r="BH107"/>
  <c r="BG107"/>
  <c r="BF107"/>
  <c r="BE107"/>
  <c r="BD107"/>
  <c r="BB107"/>
  <c r="BH106"/>
  <c r="BG106"/>
  <c r="BF106"/>
  <c r="BE106"/>
  <c r="BD106"/>
  <c r="BB106"/>
  <c r="BH105"/>
  <c r="BG105"/>
  <c r="BF105"/>
  <c r="BE105"/>
  <c r="BD105"/>
  <c r="BB105"/>
  <c r="BH104"/>
  <c r="BG104"/>
  <c r="BF104"/>
  <c r="BE104"/>
  <c r="BD104"/>
  <c r="BB104"/>
  <c r="BH103"/>
  <c r="BG103"/>
  <c r="BF103"/>
  <c r="BE103"/>
  <c r="BD103"/>
  <c r="BB103"/>
  <c r="BH102"/>
  <c r="BG102"/>
  <c r="BF102"/>
  <c r="BE102"/>
  <c r="BD102"/>
  <c r="BB102"/>
  <c r="BH101"/>
  <c r="BG101"/>
  <c r="BF101"/>
  <c r="BE101"/>
  <c r="BD101"/>
  <c r="BB101"/>
  <c r="BH100"/>
  <c r="BG100"/>
  <c r="BF100"/>
  <c r="BE100"/>
  <c r="BD100"/>
  <c r="BB100"/>
  <c r="BH99"/>
  <c r="BG99"/>
  <c r="BF99"/>
  <c r="BE99"/>
  <c r="BD99"/>
  <c r="BB99"/>
  <c r="BH98"/>
  <c r="BG98"/>
  <c r="BF98"/>
  <c r="BE98"/>
  <c r="BD98"/>
  <c r="BB98"/>
  <c r="BH97"/>
  <c r="BG97"/>
  <c r="BF97"/>
  <c r="BE97"/>
  <c r="BD97"/>
  <c r="BB97"/>
  <c r="BH96"/>
  <c r="BG96"/>
  <c r="BF96"/>
  <c r="BE96"/>
  <c r="BD96"/>
  <c r="BB96"/>
  <c r="BH95"/>
  <c r="BG95"/>
  <c r="BF95"/>
  <c r="BE95"/>
  <c r="BD95"/>
  <c r="BB95"/>
  <c r="BH94"/>
  <c r="BG94"/>
  <c r="BF94"/>
  <c r="BE94"/>
  <c r="BD94"/>
  <c r="BB94"/>
  <c r="BH93"/>
  <c r="BG93"/>
  <c r="BF93"/>
  <c r="BE93"/>
  <c r="BD93"/>
  <c r="BB93"/>
  <c r="BH92"/>
  <c r="BG92"/>
  <c r="BF92"/>
  <c r="BE92"/>
  <c r="BD92"/>
  <c r="BB92"/>
  <c r="BH91"/>
  <c r="BG91"/>
  <c r="BF91"/>
  <c r="BE91"/>
  <c r="BD91"/>
  <c r="BB91"/>
  <c r="BH90"/>
  <c r="BG90"/>
  <c r="BF90"/>
  <c r="BE90"/>
  <c r="BD90"/>
  <c r="BB90"/>
  <c r="BH89"/>
  <c r="BG89"/>
  <c r="BF89"/>
  <c r="BE89"/>
  <c r="BD89"/>
  <c r="BB89"/>
  <c r="BH88"/>
  <c r="BG88"/>
  <c r="BF88"/>
  <c r="BE88"/>
  <c r="BD88"/>
  <c r="BB88"/>
  <c r="BH87"/>
  <c r="BG87"/>
  <c r="BF87"/>
  <c r="BE87"/>
  <c r="BD87"/>
  <c r="BB87"/>
  <c r="BH86"/>
  <c r="BG86"/>
  <c r="BF86"/>
  <c r="BE86"/>
  <c r="BD86"/>
  <c r="BB86"/>
  <c r="BH85"/>
  <c r="BG85"/>
  <c r="BF85"/>
  <c r="BE85"/>
  <c r="BD85"/>
  <c r="BB85"/>
  <c r="BH84"/>
  <c r="BG84"/>
  <c r="BF84"/>
  <c r="BE84"/>
  <c r="BD84"/>
  <c r="BB84"/>
  <c r="BH83"/>
  <c r="BG83"/>
  <c r="BF83"/>
  <c r="BE83"/>
  <c r="BD83"/>
  <c r="BB83"/>
  <c r="BH82"/>
  <c r="BG82"/>
  <c r="BF82"/>
  <c r="BE82"/>
  <c r="BD82"/>
  <c r="BB82"/>
  <c r="BH81"/>
  <c r="BG81"/>
  <c r="BF81"/>
  <c r="BE81"/>
  <c r="BD81"/>
  <c r="BB81"/>
  <c r="BH80"/>
  <c r="BG80"/>
  <c r="BF80"/>
  <c r="BE80"/>
  <c r="BD80"/>
  <c r="BB80"/>
  <c r="BH79"/>
  <c r="BG79"/>
  <c r="BF79"/>
  <c r="BE79"/>
  <c r="BD79"/>
  <c r="BB79"/>
  <c r="BH78"/>
  <c r="BG78"/>
  <c r="BF78"/>
  <c r="BE78"/>
  <c r="BD78"/>
  <c r="BB78"/>
  <c r="BH77"/>
  <c r="BG77"/>
  <c r="BF77"/>
  <c r="BE77"/>
  <c r="BD77"/>
  <c r="BB77"/>
  <c r="BH76"/>
  <c r="BG76"/>
  <c r="BF76"/>
  <c r="BE76"/>
  <c r="BD76"/>
  <c r="BB76"/>
  <c r="BH75"/>
  <c r="BG75"/>
  <c r="BF75"/>
  <c r="BE75"/>
  <c r="BD75"/>
  <c r="BB75"/>
  <c r="BH74"/>
  <c r="BG74"/>
  <c r="BF74"/>
  <c r="BE74"/>
  <c r="BD74"/>
  <c r="BB74"/>
  <c r="BH73"/>
  <c r="BG73"/>
  <c r="BF73"/>
  <c r="BE73"/>
  <c r="BD73"/>
  <c r="BB73"/>
  <c r="BH72"/>
  <c r="BG72"/>
  <c r="BF72"/>
  <c r="BE72"/>
  <c r="BD72"/>
  <c r="BB72"/>
  <c r="BH71"/>
  <c r="BG71"/>
  <c r="BF71"/>
  <c r="BE71"/>
  <c r="BD71"/>
  <c r="BB71"/>
  <c r="BH70"/>
  <c r="BG70"/>
  <c r="BF70"/>
  <c r="BE70"/>
  <c r="BD70"/>
  <c r="BB70"/>
  <c r="BH69"/>
  <c r="BG69"/>
  <c r="BF69"/>
  <c r="BE69"/>
  <c r="BD69"/>
  <c r="BB69"/>
  <c r="BH68"/>
  <c r="BG68"/>
  <c r="BF68"/>
  <c r="BE68"/>
  <c r="BD68"/>
  <c r="BB68"/>
  <c r="BH67"/>
  <c r="BG67"/>
  <c r="BF67"/>
  <c r="BE67"/>
  <c r="BD67"/>
  <c r="BB67"/>
  <c r="BH66"/>
  <c r="BG66"/>
  <c r="BF66"/>
  <c r="BE66"/>
  <c r="BD66"/>
  <c r="BB66"/>
  <c r="BH65"/>
  <c r="BG65"/>
  <c r="BF65"/>
  <c r="BE65"/>
  <c r="BD65"/>
  <c r="BB65"/>
  <c r="BH64"/>
  <c r="BG64"/>
  <c r="BF64"/>
  <c r="BE64"/>
  <c r="BD64"/>
  <c r="BB64"/>
  <c r="BH63"/>
  <c r="BG63"/>
  <c r="BF63"/>
  <c r="BE63"/>
  <c r="BD63"/>
  <c r="BB63"/>
  <c r="BH62"/>
  <c r="BG62"/>
  <c r="BF62"/>
  <c r="BE62"/>
  <c r="BD62"/>
  <c r="BB62"/>
  <c r="BH61"/>
  <c r="BG61"/>
  <c r="BF61"/>
  <c r="BE61"/>
  <c r="BD61"/>
  <c r="BB61"/>
  <c r="BH60"/>
  <c r="BG60"/>
  <c r="BF60"/>
  <c r="BE60"/>
  <c r="BD60"/>
  <c r="BB60"/>
  <c r="BH59"/>
  <c r="BG59"/>
  <c r="BF59"/>
  <c r="BE59"/>
  <c r="BD59"/>
  <c r="BB59"/>
  <c r="BH58"/>
  <c r="BG58"/>
  <c r="BF58"/>
  <c r="BE58"/>
  <c r="BD58"/>
  <c r="BB58"/>
  <c r="BH57"/>
  <c r="BG57"/>
  <c r="BF57"/>
  <c r="BE57"/>
  <c r="BD57"/>
  <c r="BB57"/>
  <c r="BH56"/>
  <c r="BG56"/>
  <c r="BF56"/>
  <c r="BE56"/>
  <c r="BD56"/>
  <c r="BB56"/>
  <c r="BH55"/>
  <c r="BG55"/>
  <c r="BF55"/>
  <c r="BE55"/>
  <c r="BD55"/>
  <c r="BB55"/>
  <c r="BH54"/>
  <c r="BG54"/>
  <c r="BF54"/>
  <c r="BE54"/>
  <c r="BD54"/>
  <c r="BB54"/>
  <c r="BH53"/>
  <c r="BG53"/>
  <c r="BF53"/>
  <c r="BE53"/>
  <c r="BD53"/>
  <c r="BB53"/>
  <c r="BH52"/>
  <c r="BG52"/>
  <c r="BF52"/>
  <c r="BE52"/>
  <c r="BD52"/>
  <c r="BB52"/>
  <c r="BH51"/>
  <c r="BG51"/>
  <c r="BF51"/>
  <c r="BE51"/>
  <c r="BD51"/>
  <c r="BB51"/>
  <c r="BH50"/>
  <c r="BG50"/>
  <c r="BF50"/>
  <c r="BE50"/>
  <c r="BD50"/>
  <c r="BB50"/>
  <c r="BH49"/>
  <c r="BG49"/>
  <c r="BF49"/>
  <c r="BE49"/>
  <c r="BD49"/>
  <c r="BB49"/>
  <c r="BH48"/>
  <c r="BG48"/>
  <c r="BF48"/>
  <c r="BE48"/>
  <c r="BD48"/>
  <c r="BB48"/>
  <c r="BH47"/>
  <c r="BG47"/>
  <c r="BF47"/>
  <c r="BE47"/>
  <c r="BD47"/>
  <c r="BB47"/>
  <c r="BH46"/>
  <c r="BG46"/>
  <c r="BF46"/>
  <c r="BE46"/>
  <c r="BD46"/>
  <c r="BB46"/>
  <c r="BH45"/>
  <c r="BG45"/>
  <c r="BF45"/>
  <c r="BE45"/>
  <c r="BD45"/>
  <c r="BB45"/>
  <c r="BH44"/>
  <c r="BG44"/>
  <c r="BF44"/>
  <c r="BE44"/>
  <c r="BD44"/>
  <c r="BB44"/>
  <c r="BH43"/>
  <c r="BG43"/>
  <c r="BF43"/>
  <c r="BE43"/>
  <c r="BD43"/>
  <c r="BB43"/>
  <c r="BH42"/>
  <c r="BG42"/>
  <c r="BF42"/>
  <c r="BE42"/>
  <c r="BD42"/>
  <c r="BB42"/>
  <c r="BH41"/>
  <c r="BG41"/>
  <c r="BF41"/>
  <c r="BE41"/>
  <c r="BD41"/>
  <c r="BB41"/>
  <c r="BH40"/>
  <c r="BG40"/>
  <c r="BF40"/>
  <c r="BE40"/>
  <c r="BD40"/>
  <c r="BB40"/>
  <c r="BH39"/>
  <c r="BG39"/>
  <c r="BF39"/>
  <c r="BE39"/>
  <c r="BD39"/>
  <c r="BB39"/>
  <c r="BH38"/>
  <c r="BG38"/>
  <c r="BF38"/>
  <c r="BE38"/>
  <c r="BD38"/>
  <c r="BB38"/>
  <c r="BH37"/>
  <c r="BG37"/>
  <c r="BF37"/>
  <c r="BE37"/>
  <c r="BD37"/>
  <c r="BB37"/>
  <c r="BH36"/>
  <c r="BG36"/>
  <c r="BF36"/>
  <c r="BE36"/>
  <c r="BD36"/>
  <c r="BB36"/>
  <c r="BH35"/>
  <c r="BG35"/>
  <c r="BF35"/>
  <c r="BE35"/>
  <c r="BD35"/>
  <c r="BB35"/>
  <c r="BH34"/>
  <c r="BG34"/>
  <c r="BF34"/>
  <c r="BE34"/>
  <c r="BD34"/>
  <c r="BB34"/>
  <c r="BH33"/>
  <c r="BG33"/>
  <c r="BF33"/>
  <c r="BE33"/>
  <c r="BD33"/>
  <c r="BB33"/>
  <c r="BH32"/>
  <c r="BG32"/>
  <c r="BF32"/>
  <c r="BE32"/>
  <c r="BD32"/>
  <c r="BB32"/>
  <c r="BH31"/>
  <c r="BG31"/>
  <c r="BF31"/>
  <c r="BE31"/>
  <c r="BD31"/>
  <c r="BB31"/>
  <c r="BH30"/>
  <c r="BG30"/>
  <c r="BF30"/>
  <c r="BE30"/>
  <c r="BD30"/>
  <c r="BB30"/>
  <c r="BH29"/>
  <c r="BG29"/>
  <c r="BF29"/>
  <c r="BE29"/>
  <c r="BD29"/>
  <c r="BB29"/>
  <c r="BH28"/>
  <c r="BG28"/>
  <c r="BF28"/>
  <c r="BE28"/>
  <c r="BD28"/>
  <c r="BB28"/>
  <c r="BH27"/>
  <c r="BG27"/>
  <c r="BF27"/>
  <c r="BE27"/>
  <c r="BD27"/>
  <c r="BB27"/>
  <c r="BH26"/>
  <c r="BG26"/>
  <c r="BF26"/>
  <c r="BE26"/>
  <c r="BD26"/>
  <c r="BB26"/>
  <c r="BH25"/>
  <c r="BG25"/>
  <c r="BF25"/>
  <c r="BE25"/>
  <c r="BD25"/>
  <c r="BB25"/>
  <c r="BH24"/>
  <c r="BG24"/>
  <c r="BF24"/>
  <c r="BE24"/>
  <c r="BD24"/>
  <c r="BB24"/>
  <c r="BH23"/>
  <c r="BG23"/>
  <c r="BF23"/>
  <c r="BE23"/>
  <c r="BD23"/>
  <c r="BB23"/>
  <c r="BH22"/>
  <c r="BG22"/>
  <c r="BF22"/>
  <c r="BE22"/>
  <c r="BD22"/>
  <c r="BB22"/>
  <c r="BH21"/>
  <c r="BG21"/>
  <c r="BF21"/>
  <c r="BE21"/>
  <c r="BD21"/>
  <c r="BB21"/>
  <c r="BH20"/>
  <c r="BG20"/>
  <c r="BF20"/>
  <c r="BE20"/>
  <c r="BD20"/>
  <c r="BB20"/>
  <c r="BH19"/>
  <c r="BG19"/>
  <c r="BF19"/>
  <c r="BE19"/>
  <c r="BD19"/>
  <c r="BB19"/>
  <c r="BH18"/>
  <c r="BG18"/>
  <c r="BF18"/>
  <c r="BE18"/>
  <c r="BD18"/>
  <c r="BB18"/>
  <c r="BH17"/>
  <c r="BG17"/>
  <c r="BF17"/>
  <c r="BE17"/>
  <c r="BD17"/>
  <c r="BB17"/>
  <c r="BH16"/>
  <c r="BG16"/>
  <c r="BF16"/>
  <c r="BE16"/>
  <c r="BD16"/>
  <c r="BB16"/>
  <c r="BH15"/>
  <c r="BG15"/>
  <c r="BF15"/>
  <c r="BE15"/>
  <c r="BD15"/>
  <c r="BB15"/>
  <c r="BH14"/>
  <c r="BG14"/>
  <c r="BF14"/>
  <c r="BE14"/>
  <c r="BD14"/>
  <c r="BB14"/>
  <c r="BH13"/>
  <c r="BG13"/>
  <c r="BF13"/>
  <c r="BE13"/>
  <c r="BD13"/>
  <c r="BB13"/>
  <c r="BH12"/>
  <c r="BG12"/>
  <c r="BF12"/>
  <c r="BE12"/>
  <c r="BD12"/>
  <c r="BB12"/>
  <c r="BH11"/>
  <c r="BG11"/>
  <c r="BF11"/>
  <c r="BE11"/>
  <c r="BD11"/>
  <c r="BB11"/>
  <c r="BH10"/>
  <c r="BG10"/>
  <c r="BF10"/>
  <c r="BE10"/>
  <c r="BD10"/>
  <c r="BB10"/>
  <c r="BH9"/>
  <c r="BG9"/>
  <c r="BF9"/>
  <c r="BE9"/>
  <c r="BD9"/>
  <c r="BB9"/>
  <c r="BH8"/>
  <c r="BG8"/>
  <c r="BF8"/>
  <c r="BE8"/>
  <c r="BD8"/>
  <c r="BB8"/>
  <c r="BH7"/>
  <c r="BG7"/>
  <c r="BF7"/>
  <c r="BE7"/>
  <c r="BD7"/>
  <c r="BB7"/>
  <c r="BH6"/>
  <c r="BG6"/>
  <c r="BF6"/>
  <c r="BE6"/>
  <c r="BB6"/>
  <c r="BD6"/>
  <c r="L27" i="3"/>
  <c r="U27" s="1"/>
  <c r="BI108" i="4"/>
  <c r="BI107"/>
  <c r="BI106"/>
  <c r="BI105"/>
  <c r="BI104"/>
  <c r="BI103"/>
  <c r="BI102"/>
  <c r="BI101"/>
  <c r="BI100"/>
  <c r="BI99"/>
  <c r="BI98"/>
  <c r="BI97"/>
  <c r="BI96"/>
  <c r="BI95"/>
  <c r="BI94"/>
  <c r="BI93"/>
  <c r="BI92"/>
  <c r="BI91"/>
  <c r="BI90"/>
  <c r="BI89"/>
  <c r="BI88"/>
  <c r="BI87"/>
  <c r="BI86"/>
  <c r="BI85"/>
  <c r="BI84"/>
  <c r="BI83"/>
  <c r="BI82"/>
  <c r="BI81"/>
  <c r="BI80"/>
  <c r="BI79"/>
  <c r="BI78"/>
  <c r="BI77"/>
  <c r="BI76"/>
  <c r="BI75"/>
  <c r="BI74"/>
  <c r="BI73"/>
  <c r="BI72"/>
  <c r="BI71"/>
  <c r="BI70"/>
  <c r="BI69"/>
  <c r="BI68"/>
  <c r="BI67"/>
  <c r="BI66"/>
  <c r="BI65"/>
  <c r="BI64"/>
  <c r="BI63"/>
  <c r="BI62"/>
  <c r="BI61"/>
  <c r="BI60"/>
  <c r="BI59"/>
  <c r="BI58"/>
  <c r="BI57"/>
  <c r="BI56"/>
  <c r="BI55"/>
  <c r="BI54"/>
  <c r="BI53"/>
  <c r="BI52"/>
  <c r="BI51"/>
  <c r="BI50"/>
  <c r="BI49"/>
  <c r="BI48"/>
  <c r="BI47"/>
  <c r="BI46"/>
  <c r="BI45"/>
  <c r="BI44"/>
  <c r="BI43"/>
  <c r="BI42"/>
  <c r="BI41"/>
  <c r="BI40"/>
  <c r="BI39"/>
  <c r="BI38"/>
  <c r="BI37"/>
  <c r="BI36"/>
  <c r="BI35"/>
  <c r="BI34"/>
  <c r="BI33"/>
  <c r="BI32"/>
  <c r="BI31"/>
  <c r="BI30"/>
  <c r="BI29"/>
  <c r="BI28"/>
  <c r="BI27"/>
  <c r="BI26"/>
  <c r="BI25"/>
  <c r="BI24"/>
  <c r="BI23"/>
  <c r="BI22"/>
  <c r="BI21"/>
  <c r="BI20"/>
  <c r="BI19"/>
  <c r="BI18"/>
  <c r="BI17"/>
  <c r="BI16"/>
  <c r="BI15"/>
  <c r="BI14"/>
  <c r="BI13"/>
  <c r="BI12"/>
  <c r="BI11"/>
  <c r="BI10"/>
  <c r="BI9"/>
  <c r="BI8"/>
  <c r="BI7"/>
  <c r="BI6"/>
  <c r="BI5"/>
  <c r="BI4"/>
  <c r="BI109"/>
  <c r="AF194" i="1"/>
  <c r="AF193"/>
  <c r="AF192"/>
  <c r="AF191"/>
  <c r="AF190"/>
  <c r="AF189"/>
  <c r="AF188"/>
  <c r="AF187"/>
  <c r="AF186"/>
  <c r="AF185"/>
  <c r="AL194"/>
  <c r="AL193"/>
  <c r="AL192"/>
  <c r="AL191"/>
  <c r="AL190"/>
  <c r="AL189"/>
  <c r="AL188"/>
  <c r="AL187"/>
  <c r="AL186"/>
  <c r="AL185"/>
  <c r="AR194"/>
  <c r="AR193"/>
  <c r="AR192"/>
  <c r="AR191"/>
  <c r="AR190"/>
  <c r="AR189"/>
  <c r="AR188"/>
  <c r="AR187"/>
  <c r="AR186"/>
  <c r="AR185"/>
  <c r="Z194"/>
  <c r="Z193"/>
  <c r="Z192"/>
  <c r="Z191"/>
  <c r="Z190"/>
  <c r="Z189"/>
  <c r="Z188"/>
  <c r="Z187"/>
  <c r="Z186"/>
  <c r="Z185"/>
  <c r="T194"/>
  <c r="T193"/>
  <c r="T192"/>
  <c r="T191"/>
  <c r="T190"/>
  <c r="T189"/>
  <c r="T188"/>
  <c r="T187"/>
  <c r="T186"/>
  <c r="T185"/>
  <c r="N194"/>
  <c r="N193"/>
  <c r="N192"/>
  <c r="N191"/>
  <c r="N190"/>
  <c r="N189"/>
  <c r="N188"/>
  <c r="N187"/>
  <c r="N186"/>
  <c r="N185"/>
  <c r="G194"/>
  <c r="G193"/>
  <c r="G192"/>
  <c r="G191"/>
  <c r="G190"/>
  <c r="G189"/>
  <c r="G188"/>
  <c r="G187"/>
  <c r="G186"/>
  <c r="G185"/>
  <c r="Z3" i="3"/>
  <c r="Z2"/>
  <c r="BB123" i="4"/>
  <c r="BB122"/>
  <c r="BB121"/>
  <c r="BB120"/>
  <c r="BB119"/>
  <c r="BB118"/>
  <c r="BB117"/>
  <c r="BB116"/>
  <c r="AP123"/>
  <c r="AP122"/>
  <c r="AP121"/>
  <c r="AP120"/>
  <c r="AP119"/>
  <c r="AP118"/>
  <c r="AP117"/>
  <c r="AP116"/>
  <c r="AJ123"/>
  <c r="AJ122"/>
  <c r="AJ121"/>
  <c r="AJ120"/>
  <c r="AJ119"/>
  <c r="AJ118"/>
  <c r="AJ117"/>
  <c r="AJ116"/>
  <c r="AC123"/>
  <c r="AC122"/>
  <c r="AC121"/>
  <c r="AC120"/>
  <c r="AC119"/>
  <c r="AC118"/>
  <c r="AC117"/>
  <c r="AC116"/>
  <c r="W123"/>
  <c r="W122"/>
  <c r="W121"/>
  <c r="W120"/>
  <c r="W119"/>
  <c r="W118"/>
  <c r="W117"/>
  <c r="W116"/>
  <c r="P116"/>
  <c r="P117"/>
  <c r="P118"/>
  <c r="P119"/>
  <c r="P120"/>
  <c r="P121"/>
  <c r="P122"/>
  <c r="P123"/>
  <c r="B179" i="2"/>
  <c r="K179"/>
  <c r="J179"/>
  <c r="I179"/>
  <c r="H179"/>
  <c r="G179"/>
  <c r="F179"/>
  <c r="E179"/>
  <c r="E209" s="1"/>
  <c r="D179"/>
  <c r="B178"/>
  <c r="K178"/>
  <c r="J178"/>
  <c r="I178"/>
  <c r="H178"/>
  <c r="G178"/>
  <c r="F178"/>
  <c r="E178"/>
  <c r="E208" s="1"/>
  <c r="D178"/>
  <c r="D208" s="1"/>
  <c r="B177"/>
  <c r="K177"/>
  <c r="J177"/>
  <c r="I177"/>
  <c r="H177"/>
  <c r="G177"/>
  <c r="F177"/>
  <c r="E177"/>
  <c r="D177"/>
  <c r="B176"/>
  <c r="K176"/>
  <c r="J176"/>
  <c r="I176"/>
  <c r="H176"/>
  <c r="G176"/>
  <c r="F176"/>
  <c r="F206" s="1"/>
  <c r="E176"/>
  <c r="D176"/>
  <c r="D206" s="1"/>
  <c r="B175"/>
  <c r="K175"/>
  <c r="J175"/>
  <c r="I175"/>
  <c r="H175"/>
  <c r="G175"/>
  <c r="F175"/>
  <c r="F205" s="1"/>
  <c r="E175"/>
  <c r="D175"/>
  <c r="B174"/>
  <c r="K174"/>
  <c r="K204" s="1"/>
  <c r="J174"/>
  <c r="I174"/>
  <c r="H174"/>
  <c r="G174"/>
  <c r="F174"/>
  <c r="F204" s="1"/>
  <c r="E174"/>
  <c r="D174"/>
  <c r="B173"/>
  <c r="K173"/>
  <c r="K203" s="1"/>
  <c r="J173"/>
  <c r="I173"/>
  <c r="H173"/>
  <c r="G173"/>
  <c r="F173"/>
  <c r="E173"/>
  <c r="D173"/>
  <c r="B172"/>
  <c r="K172"/>
  <c r="K202" s="1"/>
  <c r="J172"/>
  <c r="I172"/>
  <c r="H172"/>
  <c r="G172"/>
  <c r="F172"/>
  <c r="E172"/>
  <c r="E202" s="1"/>
  <c r="D172"/>
  <c r="C179"/>
  <c r="C178"/>
  <c r="C208" s="1"/>
  <c r="C177"/>
  <c r="C207" s="1"/>
  <c r="C176"/>
  <c r="C206" s="1"/>
  <c r="C175"/>
  <c r="C174"/>
  <c r="C173"/>
  <c r="C203" s="1"/>
  <c r="C172"/>
  <c r="C209" l="1"/>
  <c r="F207"/>
  <c r="D209"/>
  <c r="E205"/>
  <c r="K207"/>
  <c r="E206"/>
  <c r="K208"/>
  <c r="C204"/>
  <c r="F202"/>
  <c r="E203"/>
  <c r="D204"/>
  <c r="K205"/>
  <c r="B189"/>
  <c r="B203"/>
  <c r="F194"/>
  <c r="F208"/>
  <c r="B195"/>
  <c r="B209"/>
  <c r="E193"/>
  <c r="E207"/>
  <c r="B208"/>
  <c r="K195"/>
  <c r="K209"/>
  <c r="D193"/>
  <c r="D207"/>
  <c r="B207"/>
  <c r="D188"/>
  <c r="D202"/>
  <c r="C191"/>
  <c r="C205"/>
  <c r="F189"/>
  <c r="F203"/>
  <c r="E190"/>
  <c r="E204"/>
  <c r="D191"/>
  <c r="D205"/>
  <c r="B205"/>
  <c r="K192"/>
  <c r="K206"/>
  <c r="D189"/>
  <c r="D203"/>
  <c r="F195"/>
  <c r="F209"/>
  <c r="C188"/>
  <c r="C202"/>
  <c r="B188"/>
  <c r="B202"/>
  <c r="B206"/>
  <c r="B204"/>
  <c r="B194"/>
  <c r="K194"/>
  <c r="E191"/>
  <c r="K193"/>
  <c r="B191"/>
  <c r="B193"/>
  <c r="C190"/>
  <c r="D190"/>
  <c r="B190"/>
  <c r="K191"/>
  <c r="AY187" i="1"/>
  <c r="AZ187" s="1"/>
  <c r="K190" i="2"/>
  <c r="C195"/>
  <c r="K188"/>
  <c r="F193"/>
  <c r="E194"/>
  <c r="D195"/>
  <c r="K189"/>
  <c r="E195"/>
  <c r="AY192" i="1"/>
  <c r="AZ192" s="1"/>
  <c r="C194" i="2"/>
  <c r="D194"/>
  <c r="F188"/>
  <c r="E192"/>
  <c r="F191"/>
  <c r="E189"/>
  <c r="C192"/>
  <c r="F190"/>
  <c r="D192"/>
  <c r="B192"/>
  <c r="BI116" i="4"/>
  <c r="BJ116" s="1"/>
  <c r="BI117"/>
  <c r="BJ117" s="1"/>
  <c r="BI121"/>
  <c r="BJ121" s="1"/>
  <c r="BI124"/>
  <c r="BI119"/>
  <c r="BJ119" s="1"/>
  <c r="BI115"/>
  <c r="BI123"/>
  <c r="BJ123" s="1"/>
  <c r="AY186" i="1"/>
  <c r="AZ186" s="1"/>
  <c r="AY194"/>
  <c r="AZ194" s="1"/>
  <c r="AY185"/>
  <c r="AZ185" s="1"/>
  <c r="AY193"/>
  <c r="AZ193" s="1"/>
  <c r="AY190"/>
  <c r="AZ190" s="1"/>
  <c r="AY191"/>
  <c r="AZ191" s="1"/>
  <c r="AY189"/>
  <c r="AZ189" s="1"/>
  <c r="AY188"/>
  <c r="AZ188" s="1"/>
  <c r="BH176"/>
  <c r="BF174"/>
  <c r="BH173"/>
  <c r="BB176"/>
  <c r="BE176"/>
  <c r="BG173"/>
  <c r="BD176"/>
  <c r="BD173"/>
  <c r="BE173"/>
  <c r="BB173"/>
  <c r="BB174"/>
  <c r="BG176"/>
  <c r="BF173"/>
  <c r="BH174"/>
  <c r="BF176"/>
  <c r="C189" i="2"/>
  <c r="F192"/>
  <c r="E188"/>
  <c r="C193"/>
  <c r="BD174" i="1"/>
  <c r="BG174"/>
  <c r="BI120" i="4"/>
  <c r="BJ120" s="1"/>
  <c r="BI118"/>
  <c r="BJ118" s="1"/>
  <c r="BI122"/>
  <c r="BJ122" s="1"/>
  <c r="AV16" i="3" l="1"/>
  <c r="AV15"/>
  <c r="AV14"/>
  <c r="AV13"/>
  <c r="AV12"/>
  <c r="AV10"/>
  <c r="AV31"/>
  <c r="AV30"/>
  <c r="AV29"/>
  <c r="AV28"/>
  <c r="AV27"/>
  <c r="AV25"/>
  <c r="M167" i="2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AY16" i="3"/>
  <c r="AY15"/>
  <c r="AY14"/>
  <c r="AY13"/>
  <c r="AY12"/>
  <c r="AY10"/>
  <c r="AY31"/>
  <c r="AY30"/>
  <c r="AY29"/>
  <c r="AY28"/>
  <c r="AY27"/>
  <c r="AY25"/>
  <c r="AR166" i="1"/>
  <c r="AR165"/>
  <c r="AL166"/>
  <c r="AL165"/>
  <c r="AF166"/>
  <c r="AF165"/>
  <c r="Z166"/>
  <c r="Z165"/>
  <c r="T166"/>
  <c r="T165"/>
  <c r="N166"/>
  <c r="N165"/>
  <c r="G166"/>
  <c r="G165"/>
  <c r="AW170"/>
  <c r="AV170"/>
  <c r="AU170"/>
  <c r="AT170"/>
  <c r="AS170"/>
  <c r="AR170"/>
  <c r="AQ170"/>
  <c r="AP170"/>
  <c r="AO170"/>
  <c r="AN170"/>
  <c r="AM170"/>
  <c r="AL170"/>
  <c r="AK170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AW169"/>
  <c r="AV169"/>
  <c r="AU169"/>
  <c r="AT169"/>
  <c r="AS169"/>
  <c r="AR169"/>
  <c r="AQ169"/>
  <c r="AP169"/>
  <c r="AO169"/>
  <c r="AN169"/>
  <c r="AM169"/>
  <c r="AL169"/>
  <c r="AK169"/>
  <c r="AJ169"/>
  <c r="AI169"/>
  <c r="AH169"/>
  <c r="AG169"/>
  <c r="AF169"/>
  <c r="AE169"/>
  <c r="AD169"/>
  <c r="AC169"/>
  <c r="AB169"/>
  <c r="AA169"/>
  <c r="Z169"/>
  <c r="H27" i="3" s="1"/>
  <c r="I27" s="1"/>
  <c r="Y169" i="1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BG124" i="4"/>
  <c r="BF124"/>
  <c r="BE124"/>
  <c r="BD124"/>
  <c r="BC124"/>
  <c r="BB124"/>
  <c r="BA124"/>
  <c r="AZ124"/>
  <c r="AY124"/>
  <c r="AX124"/>
  <c r="AW124"/>
  <c r="AV124"/>
  <c r="AU124"/>
  <c r="AT124"/>
  <c r="AS124"/>
  <c r="AR124"/>
  <c r="AQ124"/>
  <c r="AP124"/>
  <c r="AO124"/>
  <c r="AN124"/>
  <c r="AM124"/>
  <c r="AL124"/>
  <c r="AK124"/>
  <c r="AJ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BG115"/>
  <c r="BF115"/>
  <c r="BE115"/>
  <c r="BD115"/>
  <c r="BC115"/>
  <c r="BB115"/>
  <c r="BA115"/>
  <c r="AZ115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E33" i="3"/>
  <c r="D33"/>
  <c r="C33"/>
  <c r="B33"/>
  <c r="U31"/>
  <c r="U26"/>
  <c r="H9" i="5" s="1"/>
  <c r="U25" i="3"/>
  <c r="E18"/>
  <c r="D18"/>
  <c r="C18"/>
  <c r="B18"/>
  <c r="U16"/>
  <c r="U11"/>
  <c r="G9" i="5" s="1"/>
  <c r="U10" i="3"/>
  <c r="K222" i="2"/>
  <c r="E222"/>
  <c r="D222"/>
  <c r="F222"/>
  <c r="C222"/>
  <c r="H11" i="3" s="1"/>
  <c r="M222" i="2"/>
  <c r="B222"/>
  <c r="B180"/>
  <c r="B210" s="1"/>
  <c r="K180"/>
  <c r="J180"/>
  <c r="I180"/>
  <c r="H180"/>
  <c r="G180"/>
  <c r="F180"/>
  <c r="E180"/>
  <c r="F14" i="3" s="1"/>
  <c r="D180" i="2"/>
  <c r="C180"/>
  <c r="B171"/>
  <c r="K171"/>
  <c r="K201" s="1"/>
  <c r="J171"/>
  <c r="I171"/>
  <c r="H171"/>
  <c r="G171"/>
  <c r="F171"/>
  <c r="E171"/>
  <c r="D171"/>
  <c r="C171"/>
  <c r="C201" s="1"/>
  <c r="AC12" i="3" l="1"/>
  <c r="P136" i="4"/>
  <c r="AC31" i="3" s="1"/>
  <c r="AJ31" s="1"/>
  <c r="E196" i="2"/>
  <c r="E210"/>
  <c r="AB12" i="3"/>
  <c r="F201" i="2"/>
  <c r="D196"/>
  <c r="D210"/>
  <c r="AB14" i="3"/>
  <c r="E201" i="2"/>
  <c r="C196"/>
  <c r="AC131" i="4" s="1"/>
  <c r="W26" i="3" s="1"/>
  <c r="AG26" s="1"/>
  <c r="C210" i="2"/>
  <c r="AC136" i="4" s="1"/>
  <c r="AC26" i="3" s="1"/>
  <c r="K196" i="2"/>
  <c r="K210"/>
  <c r="BB136" i="4" s="1"/>
  <c r="AC30" i="3" s="1"/>
  <c r="F196" i="2"/>
  <c r="F210"/>
  <c r="AB13" i="3"/>
  <c r="D201" i="2"/>
  <c r="B201"/>
  <c r="AA4" i="5"/>
  <c r="AC4" s="1"/>
  <c r="E21" s="1"/>
  <c r="AA6"/>
  <c r="AA5"/>
  <c r="Z4"/>
  <c r="AB4" s="1"/>
  <c r="E17" s="1"/>
  <c r="Z5"/>
  <c r="AB5" s="1"/>
  <c r="Z6"/>
  <c r="AB6" s="1"/>
  <c r="B187" i="2"/>
  <c r="P135" i="4" s="1"/>
  <c r="AB16" i="3"/>
  <c r="N173" i="1"/>
  <c r="AL172"/>
  <c r="AL173"/>
  <c r="C187" i="2"/>
  <c r="AB11" i="3"/>
  <c r="G13"/>
  <c r="N13" s="1"/>
  <c r="AE13" s="1"/>
  <c r="AC13"/>
  <c r="AB15"/>
  <c r="G14"/>
  <c r="P14" s="1"/>
  <c r="AR14" s="1"/>
  <c r="AC14"/>
  <c r="Z172" i="1"/>
  <c r="Z173"/>
  <c r="AR172"/>
  <c r="AR173"/>
  <c r="G11" i="3"/>
  <c r="N11" s="1"/>
  <c r="AE11" s="1"/>
  <c r="AC11"/>
  <c r="G15"/>
  <c r="N15" s="1"/>
  <c r="AE15" s="1"/>
  <c r="AC15"/>
  <c r="BJ124" i="4"/>
  <c r="AC16" i="3"/>
  <c r="T173" i="1"/>
  <c r="T172"/>
  <c r="AF173"/>
  <c r="AF172"/>
  <c r="F15" i="3"/>
  <c r="B196" i="2"/>
  <c r="B183"/>
  <c r="AC139" i="4"/>
  <c r="Y11" i="3" s="1"/>
  <c r="AC143" i="4"/>
  <c r="Z11" i="3" s="1"/>
  <c r="BB139" i="4"/>
  <c r="Y15" i="3" s="1"/>
  <c r="BB143" i="4"/>
  <c r="Z15" i="3" s="1"/>
  <c r="AP139" i="4"/>
  <c r="Y13" i="3" s="1"/>
  <c r="AP143" i="4"/>
  <c r="Z13" i="3" s="1"/>
  <c r="AJ139" i="4"/>
  <c r="Y12" i="3" s="1"/>
  <c r="AJ143" i="4"/>
  <c r="Z12" i="3" s="1"/>
  <c r="AV143" i="4"/>
  <c r="Z14" i="3" s="1"/>
  <c r="AV139" i="4"/>
  <c r="Y14" i="3" s="1"/>
  <c r="P134" i="4"/>
  <c r="X16" i="3" s="1"/>
  <c r="AH16" s="1"/>
  <c r="P143" i="4"/>
  <c r="Z16" i="3" s="1"/>
  <c r="P130" i="4"/>
  <c r="W16" i="3" s="1"/>
  <c r="AG16" s="1"/>
  <c r="P139" i="4"/>
  <c r="Y16" i="3" s="1"/>
  <c r="G12"/>
  <c r="N12" s="1"/>
  <c r="AE12" s="1"/>
  <c r="C183" i="2"/>
  <c r="H15" i="3"/>
  <c r="K183" i="2"/>
  <c r="H14" i="3"/>
  <c r="E183" i="2"/>
  <c r="H10" i="3"/>
  <c r="H12"/>
  <c r="J27" s="1"/>
  <c r="F183" i="2"/>
  <c r="H13" i="3"/>
  <c r="D183" i="2"/>
  <c r="H31" i="3"/>
  <c r="I31" s="1"/>
  <c r="G173" i="1"/>
  <c r="H29" i="3"/>
  <c r="I29" s="1"/>
  <c r="AF175" i="1"/>
  <c r="AC134" i="4"/>
  <c r="X11" i="3" s="1"/>
  <c r="BB134" i="4"/>
  <c r="X15" i="3" s="1"/>
  <c r="AJ134" i="4"/>
  <c r="X12" i="3" s="1"/>
  <c r="AV134" i="4"/>
  <c r="X14" i="3" s="1"/>
  <c r="AP134" i="4"/>
  <c r="X13" i="3" s="1"/>
  <c r="AJ130" i="4"/>
  <c r="W12" i="3" s="1"/>
  <c r="AG12" s="1"/>
  <c r="AP130" i="4"/>
  <c r="W13" i="3" s="1"/>
  <c r="AG13" s="1"/>
  <c r="AV130" i="4"/>
  <c r="W14" i="3" s="1"/>
  <c r="AG14" s="1"/>
  <c r="AC130" i="4"/>
  <c r="W11" i="3" s="1"/>
  <c r="AG11" s="1"/>
  <c r="BB130" i="4"/>
  <c r="W15" i="3" s="1"/>
  <c r="AG15" s="1"/>
  <c r="BJ115" i="4"/>
  <c r="BC23" i="1"/>
  <c r="BC47"/>
  <c r="BC79"/>
  <c r="BC119"/>
  <c r="BC151"/>
  <c r="BC14"/>
  <c r="BC38"/>
  <c r="BC62"/>
  <c r="BC78"/>
  <c r="BC110"/>
  <c r="BC126"/>
  <c r="BC134"/>
  <c r="BC150"/>
  <c r="BC13"/>
  <c r="BC29"/>
  <c r="BC45"/>
  <c r="BC69"/>
  <c r="BC93"/>
  <c r="BC125"/>
  <c r="BC10"/>
  <c r="BC18"/>
  <c r="BC26"/>
  <c r="BC34"/>
  <c r="BC42"/>
  <c r="BC50"/>
  <c r="BC58"/>
  <c r="BC66"/>
  <c r="BC74"/>
  <c r="BC82"/>
  <c r="BC90"/>
  <c r="BC98"/>
  <c r="BC106"/>
  <c r="BC114"/>
  <c r="BC122"/>
  <c r="BC130"/>
  <c r="BC138"/>
  <c r="BC146"/>
  <c r="BC154"/>
  <c r="BC87"/>
  <c r="BC127"/>
  <c r="BC6"/>
  <c r="BC94"/>
  <c r="BC9"/>
  <c r="BC17"/>
  <c r="BC25"/>
  <c r="BC33"/>
  <c r="BC41"/>
  <c r="BC49"/>
  <c r="BC57"/>
  <c r="BC65"/>
  <c r="BC73"/>
  <c r="BC81"/>
  <c r="BC89"/>
  <c r="BC97"/>
  <c r="BC105"/>
  <c r="BC113"/>
  <c r="BC121"/>
  <c r="BC129"/>
  <c r="BC137"/>
  <c r="BC145"/>
  <c r="BC153"/>
  <c r="BC8"/>
  <c r="BC16"/>
  <c r="BC24"/>
  <c r="BC32"/>
  <c r="BC40"/>
  <c r="BC48"/>
  <c r="BC64"/>
  <c r="BC72"/>
  <c r="BC80"/>
  <c r="BC88"/>
  <c r="BC96"/>
  <c r="BC104"/>
  <c r="BC112"/>
  <c r="BC120"/>
  <c r="BC128"/>
  <c r="BC136"/>
  <c r="BC144"/>
  <c r="BC152"/>
  <c r="BC160"/>
  <c r="BC15"/>
  <c r="BC39"/>
  <c r="BC71"/>
  <c r="BC103"/>
  <c r="BC135"/>
  <c r="BC22"/>
  <c r="BC46"/>
  <c r="BC70"/>
  <c r="BC86"/>
  <c r="BC118"/>
  <c r="BC142"/>
  <c r="BC158"/>
  <c r="BC77"/>
  <c r="BC101"/>
  <c r="BC117"/>
  <c r="BC141"/>
  <c r="BC157"/>
  <c r="BC12"/>
  <c r="BC20"/>
  <c r="BC28"/>
  <c r="BC36"/>
  <c r="BC44"/>
  <c r="BC52"/>
  <c r="BC60"/>
  <c r="BC68"/>
  <c r="BC76"/>
  <c r="BC84"/>
  <c r="BC92"/>
  <c r="BC100"/>
  <c r="BC108"/>
  <c r="BC116"/>
  <c r="BC124"/>
  <c r="BC132"/>
  <c r="BC140"/>
  <c r="BC148"/>
  <c r="BC156"/>
  <c r="BC7"/>
  <c r="BC31"/>
  <c r="BC63"/>
  <c r="BC95"/>
  <c r="BC111"/>
  <c r="BC143"/>
  <c r="BC159"/>
  <c r="BC30"/>
  <c r="BC54"/>
  <c r="BC102"/>
  <c r="BC21"/>
  <c r="BC37"/>
  <c r="BC61"/>
  <c r="BC85"/>
  <c r="BC109"/>
  <c r="BC133"/>
  <c r="BC149"/>
  <c r="BC11"/>
  <c r="BC19"/>
  <c r="BC27"/>
  <c r="BC35"/>
  <c r="BC43"/>
  <c r="BC51"/>
  <c r="BC59"/>
  <c r="BC67"/>
  <c r="BC75"/>
  <c r="BC83"/>
  <c r="BC91"/>
  <c r="BC99"/>
  <c r="BC107"/>
  <c r="BC115"/>
  <c r="BC123"/>
  <c r="BC131"/>
  <c r="BC139"/>
  <c r="BC147"/>
  <c r="BC155"/>
  <c r="H16" i="3"/>
  <c r="AY166" i="1"/>
  <c r="AZ166" s="1"/>
  <c r="G16" i="3"/>
  <c r="G31" s="1"/>
  <c r="AY165" i="1"/>
  <c r="AZ165" s="1"/>
  <c r="BC56"/>
  <c r="F10" i="3"/>
  <c r="BC53" i="1"/>
  <c r="G175"/>
  <c r="BC55"/>
  <c r="F16" i="3"/>
  <c r="T175" i="1"/>
  <c r="T176"/>
  <c r="F12" i="3"/>
  <c r="F27" s="1"/>
  <c r="G10"/>
  <c r="G25" s="1"/>
  <c r="H28"/>
  <c r="I28" s="1"/>
  <c r="K187" i="2"/>
  <c r="F187"/>
  <c r="D187"/>
  <c r="AP135" i="4" s="1"/>
  <c r="X28" i="3" s="1"/>
  <c r="E187" i="2"/>
  <c r="AV135" i="4" s="1"/>
  <c r="F13" i="3"/>
  <c r="H26"/>
  <c r="I26" s="1"/>
  <c r="H30"/>
  <c r="I30" s="1"/>
  <c r="F11"/>
  <c r="Z176" i="1"/>
  <c r="H25" i="3"/>
  <c r="I25" s="1"/>
  <c r="AR175" i="1"/>
  <c r="N175"/>
  <c r="Z175"/>
  <c r="AL175"/>
  <c r="G176"/>
  <c r="G172"/>
  <c r="N173" i="2"/>
  <c r="O173" s="1"/>
  <c r="N175"/>
  <c r="O175" s="1"/>
  <c r="N177"/>
  <c r="O177" s="1"/>
  <c r="N179"/>
  <c r="O179" s="1"/>
  <c r="D181"/>
  <c r="F181"/>
  <c r="J181"/>
  <c r="M171"/>
  <c r="M172"/>
  <c r="M174"/>
  <c r="M176"/>
  <c r="M178"/>
  <c r="M180"/>
  <c r="I181"/>
  <c r="N172"/>
  <c r="O172" s="1"/>
  <c r="N174"/>
  <c r="O174" s="1"/>
  <c r="N176"/>
  <c r="O176" s="1"/>
  <c r="N178"/>
  <c r="O178" s="1"/>
  <c r="M173"/>
  <c r="M175"/>
  <c r="M177"/>
  <c r="M179"/>
  <c r="H181"/>
  <c r="C181"/>
  <c r="K181"/>
  <c r="G181"/>
  <c r="N171"/>
  <c r="O171" s="1"/>
  <c r="N180"/>
  <c r="O180" s="1"/>
  <c r="E181"/>
  <c r="B181"/>
  <c r="N222"/>
  <c r="AR176" i="1"/>
  <c r="N176"/>
  <c r="AL176"/>
  <c r="AF176"/>
  <c r="AC10" i="3" l="1"/>
  <c r="BB140" i="4"/>
  <c r="Y30" i="3" s="1"/>
  <c r="AC144" i="4"/>
  <c r="Z26" i="3" s="1"/>
  <c r="AP136" i="4"/>
  <c r="AC28" i="3" s="1"/>
  <c r="AJ28" s="1"/>
  <c r="AV140" i="4"/>
  <c r="Y29" i="3" s="1"/>
  <c r="AV136" i="4"/>
  <c r="AC29" i="3" s="1"/>
  <c r="AJ29" s="1"/>
  <c r="AC140" i="4"/>
  <c r="Y26" i="3" s="1"/>
  <c r="AC5" i="5"/>
  <c r="H21" s="1"/>
  <c r="N21" s="1"/>
  <c r="AC6"/>
  <c r="K21" s="1"/>
  <c r="AJ136" i="4"/>
  <c r="AC27" i="3" s="1"/>
  <c r="AJ27" s="1"/>
  <c r="P11"/>
  <c r="AR11" s="1"/>
  <c r="G29"/>
  <c r="P29" s="1"/>
  <c r="AR29" s="1"/>
  <c r="Q11"/>
  <c r="AL11" s="1"/>
  <c r="AJ30"/>
  <c r="AJ26"/>
  <c r="AH28"/>
  <c r="AP144" i="4"/>
  <c r="Z28" i="3" s="1"/>
  <c r="AC135" i="4"/>
  <c r="X26" i="3" s="1"/>
  <c r="BB131" i="4"/>
  <c r="BB135"/>
  <c r="X30" i="3" s="1"/>
  <c r="BB144" i="4"/>
  <c r="Z30" i="3" s="1"/>
  <c r="AJ135" i="4"/>
  <c r="X27" i="3" s="1"/>
  <c r="P144" i="4"/>
  <c r="Z31" i="3" s="1"/>
  <c r="N172" i="1"/>
  <c r="M210" i="2"/>
  <c r="M209"/>
  <c r="M201"/>
  <c r="M202"/>
  <c r="O181"/>
  <c r="M207"/>
  <c r="M204"/>
  <c r="M203"/>
  <c r="M206"/>
  <c r="M205"/>
  <c r="M208"/>
  <c r="AH14" i="3"/>
  <c r="M14"/>
  <c r="AI14" s="1"/>
  <c r="N14"/>
  <c r="AE14" s="1"/>
  <c r="AH15"/>
  <c r="AH12"/>
  <c r="G26"/>
  <c r="Q26" s="1"/>
  <c r="H17" i="5"/>
  <c r="K17"/>
  <c r="AH26" i="3"/>
  <c r="AH13"/>
  <c r="AH11"/>
  <c r="I33"/>
  <c r="P15"/>
  <c r="AR15" s="1"/>
  <c r="Q15"/>
  <c r="AL15" s="1"/>
  <c r="AP140" i="4"/>
  <c r="Y28" i="3" s="1"/>
  <c r="M15"/>
  <c r="AI15" s="1"/>
  <c r="AJ140" i="4"/>
  <c r="Y27" i="3" s="1"/>
  <c r="X31"/>
  <c r="AJ144" i="4"/>
  <c r="Z27" i="3" s="1"/>
  <c r="P13"/>
  <c r="AR13" s="1"/>
  <c r="M13"/>
  <c r="W30"/>
  <c r="AG30" s="1"/>
  <c r="AJ131" i="4"/>
  <c r="W27" i="3" s="1"/>
  <c r="AG27" s="1"/>
  <c r="AV144" i="4"/>
  <c r="Z29" i="3" s="1"/>
  <c r="M196" i="2"/>
  <c r="Q13" i="3"/>
  <c r="AL13" s="1"/>
  <c r="P131" i="4"/>
  <c r="W31" i="3" s="1"/>
  <c r="AG31" s="1"/>
  <c r="AP131" i="4"/>
  <c r="W28" i="3" s="1"/>
  <c r="AG28" s="1"/>
  <c r="P140" i="4"/>
  <c r="Y31" i="3" s="1"/>
  <c r="W143" i="4"/>
  <c r="Z10" i="3" s="1"/>
  <c r="W134" i="4"/>
  <c r="X10" i="3" s="1"/>
  <c r="G30"/>
  <c r="AW30" s="1"/>
  <c r="W130" i="4"/>
  <c r="W10" i="3" s="1"/>
  <c r="AG10" s="1"/>
  <c r="X29"/>
  <c r="M187" i="2"/>
  <c r="AB10" i="3"/>
  <c r="AV131" i="4"/>
  <c r="W29" i="3" s="1"/>
  <c r="AG29" s="1"/>
  <c r="G28"/>
  <c r="AW28" s="1"/>
  <c r="W139" i="4"/>
  <c r="Y10" i="3" s="1"/>
  <c r="J29"/>
  <c r="N31"/>
  <c r="AE31" s="1"/>
  <c r="AW31"/>
  <c r="N25"/>
  <c r="AE25" s="1"/>
  <c r="AW25"/>
  <c r="Q12"/>
  <c r="AL12" s="1"/>
  <c r="M183" i="2"/>
  <c r="G27" i="3"/>
  <c r="P12"/>
  <c r="AR12" s="1"/>
  <c r="F29"/>
  <c r="H18"/>
  <c r="J31"/>
  <c r="Q14"/>
  <c r="AL14" s="1"/>
  <c r="AB25"/>
  <c r="P31"/>
  <c r="AR31" s="1"/>
  <c r="AB31"/>
  <c r="J28"/>
  <c r="J25"/>
  <c r="J30"/>
  <c r="J26"/>
  <c r="M192" i="2"/>
  <c r="M191"/>
  <c r="M195"/>
  <c r="M189"/>
  <c r="M194"/>
  <c r="M188"/>
  <c r="M193"/>
  <c r="M190"/>
  <c r="P16" i="3"/>
  <c r="AP31"/>
  <c r="Q16"/>
  <c r="AL16" s="1"/>
  <c r="AO16" s="1"/>
  <c r="M16"/>
  <c r="AI16" s="1"/>
  <c r="N16"/>
  <c r="AE16" s="1"/>
  <c r="AP25"/>
  <c r="Q25"/>
  <c r="AL25" s="1"/>
  <c r="F31"/>
  <c r="M31" s="1"/>
  <c r="F30"/>
  <c r="BC173" i="1"/>
  <c r="BC174"/>
  <c r="BC176"/>
  <c r="AA2" i="3"/>
  <c r="AA3"/>
  <c r="F26"/>
  <c r="Q31"/>
  <c r="P10"/>
  <c r="M11"/>
  <c r="AI11" s="1"/>
  <c r="F18"/>
  <c r="M12"/>
  <c r="AI12" s="1"/>
  <c r="N10"/>
  <c r="AE10" s="1"/>
  <c r="H33"/>
  <c r="F28"/>
  <c r="G18"/>
  <c r="P25"/>
  <c r="F25"/>
  <c r="M25" s="1"/>
  <c r="AA25" s="1"/>
  <c r="M181" i="2"/>
  <c r="Q10" i="3"/>
  <c r="M10"/>
  <c r="AI10" s="1"/>
  <c r="N181" i="2"/>
  <c r="AM14" i="3"/>
  <c r="N17" i="5" l="1"/>
  <c r="AB26" i="3"/>
  <c r="AM11"/>
  <c r="G10" i="5" s="1"/>
  <c r="AE4" s="1"/>
  <c r="AG4" s="1"/>
  <c r="F17" s="1"/>
  <c r="Q29" i="3"/>
  <c r="AL29" s="1"/>
  <c r="P26"/>
  <c r="AR26" s="1"/>
  <c r="M29"/>
  <c r="AI29" s="1"/>
  <c r="N29"/>
  <c r="AE29" s="1"/>
  <c r="AP29"/>
  <c r="AW29"/>
  <c r="AT11"/>
  <c r="AU11" s="1"/>
  <c r="AB29"/>
  <c r="AT10"/>
  <c r="AU10" s="1"/>
  <c r="AL10"/>
  <c r="AA14"/>
  <c r="AH29"/>
  <c r="AH27"/>
  <c r="AH31"/>
  <c r="AH30"/>
  <c r="W135" i="4"/>
  <c r="X25" i="3" s="1"/>
  <c r="AT15"/>
  <c r="AU15" s="1"/>
  <c r="W136" i="4"/>
  <c r="AC25" i="3" s="1"/>
  <c r="N26"/>
  <c r="AE26" s="1"/>
  <c r="M26"/>
  <c r="S26" s="1"/>
  <c r="AP26"/>
  <c r="AW26"/>
  <c r="AH10"/>
  <c r="J33"/>
  <c r="AM13"/>
  <c r="Q28"/>
  <c r="AT28" s="1"/>
  <c r="AU28" s="1"/>
  <c r="AT13"/>
  <c r="AU13" s="1"/>
  <c r="AA15"/>
  <c r="AM15"/>
  <c r="S15"/>
  <c r="S13"/>
  <c r="AO15"/>
  <c r="AO13"/>
  <c r="AB28"/>
  <c r="Q30"/>
  <c r="AL30" s="1"/>
  <c r="M30"/>
  <c r="P30"/>
  <c r="AR30" s="1"/>
  <c r="AI13"/>
  <c r="AA13"/>
  <c r="P28"/>
  <c r="AR28" s="1"/>
  <c r="AP30"/>
  <c r="AP28"/>
  <c r="N28"/>
  <c r="AE28" s="1"/>
  <c r="N30"/>
  <c r="AE30" s="1"/>
  <c r="AO14"/>
  <c r="W131" i="4"/>
  <c r="W25" i="3" s="1"/>
  <c r="AG25" s="1"/>
  <c r="W140" i="4"/>
  <c r="Y25" i="3" s="1"/>
  <c r="W144" i="4"/>
  <c r="Z25" i="3" s="1"/>
  <c r="AB30"/>
  <c r="M28"/>
  <c r="AA28" s="1"/>
  <c r="AA16"/>
  <c r="N27"/>
  <c r="AE27" s="1"/>
  <c r="AW27"/>
  <c r="AI25"/>
  <c r="AO12"/>
  <c r="AI31"/>
  <c r="AA31"/>
  <c r="AT12"/>
  <c r="AU12" s="1"/>
  <c r="G33"/>
  <c r="P27"/>
  <c r="AR27" s="1"/>
  <c r="M27"/>
  <c r="AM12"/>
  <c r="AP27"/>
  <c r="Q27"/>
  <c r="AT27" s="1"/>
  <c r="AB27"/>
  <c r="S14"/>
  <c r="AT14"/>
  <c r="AU14" s="1"/>
  <c r="AM31"/>
  <c r="AM25"/>
  <c r="AR25"/>
  <c r="AR16"/>
  <c r="AR10"/>
  <c r="AM16"/>
  <c r="S16"/>
  <c r="AA10"/>
  <c r="AT16"/>
  <c r="AT25"/>
  <c r="S31"/>
  <c r="S11"/>
  <c r="S12"/>
  <c r="AA11"/>
  <c r="AM10"/>
  <c r="AL31"/>
  <c r="AO31" s="1"/>
  <c r="AT31"/>
  <c r="S10"/>
  <c r="F33"/>
  <c r="AA12"/>
  <c r="S25"/>
  <c r="AM29"/>
  <c r="AL26"/>
  <c r="AT26"/>
  <c r="AM26" l="1"/>
  <c r="H10" i="5" s="1"/>
  <c r="AF5" s="1"/>
  <c r="AE5"/>
  <c r="AG5" s="1"/>
  <c r="I17" s="1"/>
  <c r="O17" s="1"/>
  <c r="AE6"/>
  <c r="AG6" s="1"/>
  <c r="L17" s="1"/>
  <c r="AT29" i="3"/>
  <c r="AU29" s="1"/>
  <c r="S29"/>
  <c r="AA29"/>
  <c r="AJ25"/>
  <c r="AA26"/>
  <c r="AI26"/>
  <c r="AH25"/>
  <c r="AM28"/>
  <c r="S28"/>
  <c r="S30"/>
  <c r="AL28"/>
  <c r="AT30"/>
  <c r="AU30" s="1"/>
  <c r="AI28"/>
  <c r="AM30"/>
  <c r="AI30"/>
  <c r="AA30"/>
  <c r="AI27"/>
  <c r="AA27"/>
  <c r="AL27"/>
  <c r="AM27"/>
  <c r="S27"/>
  <c r="AU16"/>
  <c r="AU31"/>
  <c r="AU26"/>
  <c r="AU27"/>
  <c r="AU25"/>
  <c r="AO25"/>
  <c r="AO10"/>
  <c r="AO29"/>
  <c r="AO30"/>
  <c r="AF6" i="5" l="1"/>
  <c r="AH6" s="1"/>
  <c r="L21" s="1"/>
  <c r="AF4"/>
  <c r="AH4" s="1"/>
  <c r="F21" s="1"/>
  <c r="AH5"/>
  <c r="I21" s="1"/>
  <c r="O21" s="1"/>
  <c r="AO28" i="3"/>
  <c r="AO27"/>
</calcChain>
</file>

<file path=xl/comments1.xml><?xml version="1.0" encoding="utf-8"?>
<comments xmlns="http://schemas.openxmlformats.org/spreadsheetml/2006/main">
  <authors>
    <author>n</author>
  </authors>
  <commentList>
    <comment ref="AF7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2nd dp from Ringberg slides</t>
        </r>
      </text>
    </comment>
    <comment ref="B10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digitised as -0.814, but measures as 0.884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digitised as -0.385</t>
        </r>
      </text>
    </comment>
    <comment ref="B11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was 2.987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was 1.081</t>
        </r>
      </text>
    </comment>
    <comment ref="E11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was 1.099</t>
        </r>
      </text>
    </comment>
    <comment ref="D12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digitised as -0.156, measured as -0.140</t>
        </r>
      </text>
    </comment>
    <comment ref="C13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digitised as 0.116 but measured as 0.090</t>
        </r>
      </text>
    </comment>
    <comment ref="D13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digitised as 0.422, remeasured as 0.412</t>
        </r>
      </text>
    </comment>
    <comment ref="C14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digitised as 0.064 but measured as 0.040</t>
        </r>
      </text>
    </comment>
    <comment ref="D14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digitised as 0.269, measured as0.266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0.031 diguitised, but 0.07 K when measured from Schmidt's Ringberg slides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digitised as 2.98</t>
        </r>
      </text>
    </comment>
    <comment ref="AF22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2nd dp from Ringberg slides</t>
        </r>
      </text>
    </comment>
    <comment ref="C28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digitised as 0.102 but measured as 0.090</t>
        </r>
      </text>
    </comment>
    <comment ref="D28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digitised as 0.298, but measured as 0.284</t>
        </r>
      </text>
    </comment>
    <comment ref="C29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digitised as 0.054 but measured as 0.040</t>
        </r>
      </text>
    </comment>
    <comment ref="D29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digitised as 0.258, byt measured as 0.265</t>
        </r>
      </text>
    </comment>
    <comment ref="C30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0.065 diguitised, but 0.07 K when measured from Schmidt's Ringberg slides</t>
        </r>
      </text>
    </comment>
  </commentList>
</comments>
</file>

<file path=xl/comments2.xml><?xml version="1.0" encoding="utf-8"?>
<comments xmlns="http://schemas.openxmlformats.org/spreadsheetml/2006/main">
  <authors>
    <author>n</author>
  </authors>
  <commentList>
    <comment ref="G9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from measured slope</t>
        </r>
      </text>
    </comment>
    <comment ref="H9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measured from Fig.1</t>
        </r>
      </text>
    </comment>
    <comment ref="G10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from data</t>
        </r>
      </text>
    </comment>
    <comment ref="H10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measured from Fig.1</t>
        </r>
      </text>
    </comment>
  </commentList>
</comments>
</file>

<file path=xl/comments3.xml><?xml version="1.0" encoding="utf-8"?>
<comments xmlns="http://schemas.openxmlformats.org/spreadsheetml/2006/main">
  <authors>
    <author>n</author>
  </authors>
  <commentList>
    <comment ref="C3" authorId="0">
      <text>
        <r>
          <rPr>
            <b/>
            <sz val="8"/>
            <color indexed="81"/>
            <rFont val="Tahoma"/>
            <family val="2"/>
          </rPr>
          <t>n:</t>
        </r>
        <r>
          <rPr>
            <sz val="8"/>
            <color indexed="81"/>
            <rFont val="Tahoma"/>
            <family val="2"/>
          </rPr>
          <t xml:space="preserve">
this is ensemble mean CMIP5 tas data for the GISS-E2-R Historial runs, minus the piComtrol run 550 year segment mean and with th linear trend over the tas 550 year control run segment removed</t>
        </r>
      </text>
    </comment>
  </commentList>
</comments>
</file>

<file path=xl/sharedStrings.xml><?xml version="1.0" encoding="utf-8"?>
<sst xmlns="http://schemas.openxmlformats.org/spreadsheetml/2006/main" count="660" uniqueCount="360">
  <si>
    <t>Year</t>
  </si>
  <si>
    <t>All forcings Ensemble Mean</t>
  </si>
  <si>
    <t>All forcings R1</t>
  </si>
  <si>
    <t>All forcings R2</t>
  </si>
  <si>
    <t>All forcings R3</t>
  </si>
  <si>
    <t>All forcings R4</t>
  </si>
  <si>
    <t>All forcings R5</t>
  </si>
  <si>
    <t>All forcings R6</t>
  </si>
  <si>
    <t>Anthropogenic tropospheric aerosol Ensemble Mean</t>
  </si>
  <si>
    <t>Anthropogenic tropospheric aerosol R1</t>
  </si>
  <si>
    <t>Anthropogenic tropospheric aerosol R2</t>
  </si>
  <si>
    <t>Anthropogenic tropospheric aerosol R3</t>
  </si>
  <si>
    <t>Anthropogenic tropospheric aerosol R4</t>
  </si>
  <si>
    <t>Anthropogenic tropospheric aerosol R5</t>
  </si>
  <si>
    <t>Greenhouse gases Ensemble Mean</t>
  </si>
  <si>
    <t>Greenhouse gases R1</t>
  </si>
  <si>
    <t>Greenhouse gases R2</t>
  </si>
  <si>
    <t>Greenhouse gases R3</t>
  </si>
  <si>
    <t>Greenhouse gases R4</t>
  </si>
  <si>
    <t>Greenhouse gases R5</t>
  </si>
  <si>
    <t>Land use Ensemble Mean</t>
  </si>
  <si>
    <t>Land use R1</t>
  </si>
  <si>
    <t>Land use R2</t>
  </si>
  <si>
    <t>Land use R3</t>
  </si>
  <si>
    <t>Land use R4</t>
  </si>
  <si>
    <t>Land use R5</t>
  </si>
  <si>
    <t>Ozone Ensemble Mean</t>
  </si>
  <si>
    <t>Ozone R1</t>
  </si>
  <si>
    <t>Ozone R2</t>
  </si>
  <si>
    <t>Ozone R3</t>
  </si>
  <si>
    <t>Ozone R4</t>
  </si>
  <si>
    <t>Ozone R5</t>
  </si>
  <si>
    <t>Solar Ensemble Mean</t>
  </si>
  <si>
    <t>Solar R1</t>
  </si>
  <si>
    <t>Solar R2</t>
  </si>
  <si>
    <t>Solar R3</t>
  </si>
  <si>
    <t>Solar R4</t>
  </si>
  <si>
    <t>Solar R5</t>
  </si>
  <si>
    <t>Volcanic Ensemble Mean</t>
  </si>
  <si>
    <t>Volcanic R1</t>
  </si>
  <si>
    <t>Volcanic R2</t>
  </si>
  <si>
    <t>Volcanic R3</t>
  </si>
  <si>
    <t>Volcanic R4</t>
  </si>
  <si>
    <t>Volcanic R5</t>
  </si>
  <si>
    <t>CMIP5</t>
  </si>
  <si>
    <t>Forcing</t>
  </si>
  <si>
    <t>(W/m\S2\)</t>
  </si>
  <si>
    <t>WMGHG</t>
  </si>
  <si>
    <t>Ozone</t>
  </si>
  <si>
    <t>Solar</t>
  </si>
  <si>
    <t>Land_Use</t>
  </si>
  <si>
    <t>SnowAlb_BC</t>
  </si>
  <si>
    <t>Orbital</t>
  </si>
  <si>
    <t>TropAerDir</t>
  </si>
  <si>
    <t>TropAerInd</t>
  </si>
  <si>
    <t>StratAer</t>
  </si>
  <si>
    <t>sum(forcing)</t>
  </si>
  <si>
    <t>1906-1915</t>
  </si>
  <si>
    <t>1996-2005</t>
  </si>
  <si>
    <t>All_forcings</t>
  </si>
  <si>
    <t>trop_aerosol</t>
  </si>
  <si>
    <t>Land_use</t>
  </si>
  <si>
    <t>Volcanic</t>
  </si>
  <si>
    <t>http://data.giss.nasa.gov/modelforce/Fs_Miller_et_al14.txt</t>
  </si>
  <si>
    <t>ERF</t>
  </si>
  <si>
    <t>(W/m2)</t>
  </si>
  <si>
    <t>Decade</t>
  </si>
  <si>
    <t>Mean</t>
  </si>
  <si>
    <t>Variation across decade is a a function of the impact of the unforced 'weather' component. Best estimate comes from averaging all three decades.</t>
  </si>
  <si>
    <t>For iRF</t>
  </si>
  <si>
    <t>For ERF</t>
  </si>
  <si>
    <t>Model TCR</t>
  </si>
  <si>
    <t>F_2xCO2</t>
  </si>
  <si>
    <t>Model ECS</t>
  </si>
  <si>
    <t>Digitised/measured from Fig.1</t>
  </si>
  <si>
    <t xml:space="preserve">       1850 to 96-05</t>
  </si>
  <si>
    <t xml:space="preserve">  1850 to 96-05</t>
  </si>
  <si>
    <t>Slope est</t>
  </si>
  <si>
    <t>Data</t>
  </si>
  <si>
    <t>Measured</t>
  </si>
  <si>
    <t>Fig.1a ΔF</t>
  </si>
  <si>
    <t>TCR</t>
  </si>
  <si>
    <t>iRF</t>
  </si>
  <si>
    <t>iRF: Fig1a</t>
  </si>
  <si>
    <t>ΔT/ΔF</t>
  </si>
  <si>
    <t xml:space="preserve"> Fig.1a ΔF</t>
  </si>
  <si>
    <t>iRF efficacy</t>
  </si>
  <si>
    <t>iRF TCR</t>
  </si>
  <si>
    <t>ΔF</t>
  </si>
  <si>
    <t>ΔT</t>
  </si>
  <si>
    <t>ΔiRF</t>
  </si>
  <si>
    <t>ΔT/ΔF-Q</t>
  </si>
  <si>
    <t>per ΔT/ΔF</t>
  </si>
  <si>
    <t>Fig.1a text</t>
  </si>
  <si>
    <t>AA</t>
  </si>
  <si>
    <t>GHG</t>
  </si>
  <si>
    <t>LU</t>
  </si>
  <si>
    <t>Oz</t>
  </si>
  <si>
    <t>SI</t>
  </si>
  <si>
    <t>VI</t>
  </si>
  <si>
    <t xml:space="preserve">Data </t>
  </si>
  <si>
    <t>Fig.1b ΔF-Q</t>
  </si>
  <si>
    <t>Data ΔF</t>
  </si>
  <si>
    <t>ECS</t>
  </si>
  <si>
    <t xml:space="preserve"> Fig.1b</t>
  </si>
  <si>
    <t>iRF ECS</t>
  </si>
  <si>
    <t>Per Tbl.S1/</t>
  </si>
  <si>
    <t>dF-dQ</t>
  </si>
  <si>
    <t>dT</t>
  </si>
  <si>
    <t>ΔiRF-ΔQ</t>
  </si>
  <si>
    <t>ΔT/(ΔF-ΔQ)</t>
  </si>
  <si>
    <t>per ΔT/ΔF-Q</t>
  </si>
  <si>
    <t>Per Tbl.S1</t>
  </si>
  <si>
    <t>Fig.1b text</t>
  </si>
  <si>
    <t xml:space="preserve">a) Table 1 iRF estimates are based on slopes of regression lines that do not generally go through the origin: dT=0, dF=0 </t>
  </si>
  <si>
    <t>Change est</t>
  </si>
  <si>
    <t>OHU</t>
  </si>
  <si>
    <t>1850-1855</t>
  </si>
  <si>
    <t>Increase</t>
  </si>
  <si>
    <t>Per Fig.1b</t>
  </si>
  <si>
    <t>Tot aerosol</t>
  </si>
  <si>
    <t>Per data</t>
  </si>
  <si>
    <t>Fig.1b text ECS</t>
  </si>
  <si>
    <t>/ ECS per data</t>
  </si>
  <si>
    <t>/ TCR per data</t>
  </si>
  <si>
    <t>/ TCR from TblS1</t>
  </si>
  <si>
    <t>/ ECS from TblS1</t>
  </si>
  <si>
    <t>S14</t>
  </si>
  <si>
    <t>LC14</t>
  </si>
  <si>
    <t>O13</t>
  </si>
  <si>
    <t>E=1</t>
  </si>
  <si>
    <t>Table S2</t>
  </si>
  <si>
    <t>ΔQ</t>
  </si>
  <si>
    <t>F_GHG</t>
  </si>
  <si>
    <t>F_AA</t>
  </si>
  <si>
    <t>F_LU</t>
  </si>
  <si>
    <t>F_Oz</t>
  </si>
  <si>
    <t>F_Sl</t>
  </si>
  <si>
    <t>F_VI</t>
  </si>
  <si>
    <t>5-95%/2</t>
  </si>
  <si>
    <t>95%-50%</t>
  </si>
  <si>
    <t>50%-5%</t>
  </si>
  <si>
    <t>Change 06-15 to 96-05</t>
  </si>
  <si>
    <t>1916-1925</t>
  </si>
  <si>
    <t>1926-1935</t>
  </si>
  <si>
    <t>1936-1945</t>
  </si>
  <si>
    <t>1946-1955</t>
  </si>
  <si>
    <t>1956-1965</t>
  </si>
  <si>
    <t>1966-1975</t>
  </si>
  <si>
    <t>1976-1985</t>
  </si>
  <si>
    <t>1986-1995</t>
  </si>
  <si>
    <t>All_Forcings</t>
  </si>
  <si>
    <t>per slope</t>
  </si>
  <si>
    <t>CO2 efficacy:</t>
  </si>
  <si>
    <t>Slope estimates</t>
  </si>
  <si>
    <t>Je22 to W/m2</t>
  </si>
  <si>
    <t>Av forcing - OHC slope</t>
  </si>
  <si>
    <t>Average forcing</t>
  </si>
  <si>
    <t>(Historical)</t>
  </si>
  <si>
    <t>TCR/wm-2</t>
  </si>
  <si>
    <t>ECS/wm-2</t>
  </si>
  <si>
    <t>Historical</t>
  </si>
  <si>
    <t>Sum of ensemble mean for forcings</t>
  </si>
  <si>
    <t>Table S1</t>
  </si>
  <si>
    <t>Data slope</t>
  </si>
  <si>
    <t>All-forcings</t>
  </si>
  <si>
    <t>alpha</t>
  </si>
  <si>
    <t>1/(1/alpha)</t>
  </si>
  <si>
    <t>OLS ests:</t>
  </si>
  <si>
    <t>0 intercept?</t>
  </si>
  <si>
    <t>Ens'bl mean data</t>
  </si>
  <si>
    <t>KNMI annual global tas Historical r0</t>
  </si>
  <si>
    <t>KNMI annual global tas Historical r1</t>
  </si>
  <si>
    <t>KNMI annual global tas Historical r2</t>
  </si>
  <si>
    <t>KNMI annual global tas Historical r3</t>
  </si>
  <si>
    <t>KNMI annual global tas Historical r4</t>
  </si>
  <si>
    <t>KNMI annual global tas Historical r5</t>
  </si>
  <si>
    <t>Average of KNMI data</t>
  </si>
  <si>
    <t>hist_4z.raw.sorted[51:156,5,'GISS-E2-R']</t>
  </si>
  <si>
    <t>hist.N_4z.stab[51:156,5,'GISS-E2-R']: TOA N calc from CMIP5</t>
  </si>
  <si>
    <t>ΔT/ΔF-ΔQ</t>
  </si>
  <si>
    <t>KNMI annual global rlut Historical r0</t>
  </si>
  <si>
    <t>KNMI annual global rlut Historical r1</t>
  </si>
  <si>
    <t>KNMI annual global rlut Historical r2</t>
  </si>
  <si>
    <t>KNMI annual global rlut Historical r3</t>
  </si>
  <si>
    <t>KNMI annual global rlut Historical r4</t>
  </si>
  <si>
    <t>KNMI annual global rlut Historical r5</t>
  </si>
  <si>
    <t>KNMI annual global rsut Historical r0</t>
  </si>
  <si>
    <t>KNMI annual global rsut Historical r1</t>
  </si>
  <si>
    <t>KNMI annual global rsut Historical r2</t>
  </si>
  <si>
    <t>KNMI annual global rsut Historical r3</t>
  </si>
  <si>
    <t>KNMI annual global rsut Historical r4</t>
  </si>
  <si>
    <t>KNMI annual global rsut Historical r5</t>
  </si>
  <si>
    <t>KNMI annual global rsdt Historical r0</t>
  </si>
  <si>
    <t>KNMI annual global rsdt Historical r1</t>
  </si>
  <si>
    <t>KNMI annual global rsdt Historical r2</t>
  </si>
  <si>
    <t>KNMI annual global rsdt Historical r3</t>
  </si>
  <si>
    <t>KNMI annual global rsdt Historical r4</t>
  </si>
  <si>
    <t>KNMI annual global rsdt Historical r5</t>
  </si>
  <si>
    <t>KNMI annual global N Historical r0</t>
  </si>
  <si>
    <t>KNMI annual global N Historical r1</t>
  </si>
  <si>
    <t>KNMI annual global N Historical r2</t>
  </si>
  <si>
    <t>KNMI annual global N Historical r3</t>
  </si>
  <si>
    <t>KNMI annual global N Historical r4</t>
  </si>
  <si>
    <t>KNMI annual global N Historical r5</t>
  </si>
  <si>
    <t>KNMI annual global N Historical ensemble mean</t>
  </si>
  <si>
    <t>1851-1855 mean</t>
  </si>
  <si>
    <t>1860-1880 mean</t>
  </si>
  <si>
    <t>Implied N</t>
  </si>
  <si>
    <t>Regressed OHC</t>
  </si>
  <si>
    <t>Scaled-to-N</t>
  </si>
  <si>
    <t>=&gt;d TCR</t>
  </si>
  <si>
    <t>=&gt;d ECS</t>
  </si>
  <si>
    <t>F2xCO2</t>
  </si>
  <si>
    <t>Transient</t>
  </si>
  <si>
    <t xml:space="preserve">Equilibrium </t>
  </si>
  <si>
    <t>Excess c/f</t>
  </si>
  <si>
    <t>Note: Data not Fig.1 value taken for ΔT in measured cases</t>
  </si>
  <si>
    <t xml:space="preserve"> Fig.1b ΔT/ΔF</t>
  </si>
  <si>
    <t>Fixed</t>
  </si>
  <si>
    <t>SST</t>
  </si>
  <si>
    <t>iRF dT/dF</t>
  </si>
  <si>
    <t>iRF dT/dF-Q</t>
  </si>
  <si>
    <t>ERF ΔT/ΔF</t>
  </si>
  <si>
    <t>ERF ΔT/ΔF-Q</t>
  </si>
  <si>
    <t>iRF ΔT/ΔF</t>
  </si>
  <si>
    <t>iRF ΔT/ΔF-Q</t>
  </si>
  <si>
    <t>-------- ERF transient efficacy --------</t>
  </si>
  <si>
    <t>-------- ERF TCR estimates --------</t>
  </si>
  <si>
    <t>Per Fig 1a</t>
  </si>
  <si>
    <t>text</t>
  </si>
  <si>
    <t>Per Fig 1b</t>
  </si>
  <si>
    <t>-------- ERF ECS estimates --------</t>
  </si>
  <si>
    <t>Fig.1a text TCR</t>
  </si>
  <si>
    <t>Per Fig.1a</t>
  </si>
  <si>
    <t>Sum of 6</t>
  </si>
  <si>
    <t>With zero regression intercept</t>
  </si>
  <si>
    <t>Data: 1906-2005</t>
  </si>
  <si>
    <t>Mean 1900+</t>
  </si>
  <si>
    <t>Mean 1906+</t>
  </si>
  <si>
    <t/>
  </si>
  <si>
    <t>1950-2005 run mean - ensemble mean</t>
  </si>
  <si>
    <t>Not used</t>
  </si>
  <si>
    <t>hist_4z.raw.sorted[1:156,5,'GISS-E2-R']</t>
  </si>
  <si>
    <t>1896-1905</t>
  </si>
  <si>
    <t>1886-1895</t>
  </si>
  <si>
    <t>1876-1885</t>
  </si>
  <si>
    <t>1866-1875</t>
  </si>
  <si>
    <t>1856-1865</t>
  </si>
  <si>
    <t>(Historical: All_Forcings Together</t>
  </si>
  <si>
    <t>onePctCO2.T_4z.stab.txt</t>
  </si>
  <si>
    <t>onePctCO2.N_4z.stab.txt</t>
  </si>
  <si>
    <t>hist.T_4z.stab[1:156,5,'GISS-E2-R']</t>
  </si>
  <si>
    <t>Ratio: ERF to iRF 96-05</t>
  </si>
  <si>
    <t>ΔERF-ΔQ</t>
  </si>
  <si>
    <t>Data iRF efficacy</t>
  </si>
  <si>
    <t>PI to 1986-05</t>
  </si>
  <si>
    <t>OHU / iRF</t>
  </si>
  <si>
    <t>OHU / ERF</t>
  </si>
  <si>
    <t>LU mult by</t>
  </si>
  <si>
    <t>albedo +</t>
  </si>
  <si>
    <t>1x Snow</t>
  </si>
  <si>
    <t>_Together</t>
  </si>
  <si>
    <t>lambda_TCR</t>
  </si>
  <si>
    <t>lambda_ECS</t>
  </si>
  <si>
    <t>1/lambda_TCR</t>
  </si>
  <si>
    <t>l1/ambda_ECS</t>
  </si>
  <si>
    <t>per 1/λ slope</t>
  </si>
  <si>
    <t>Data 1/λ slope</t>
  </si>
  <si>
    <t>0-intercept</t>
  </si>
  <si>
    <t>per λ slope</t>
  </si>
  <si>
    <t>Data λ slope</t>
  </si>
  <si>
    <t xml:space="preserve">Effective Radiative Forcing from Miller et al (2014) </t>
  </si>
  <si>
    <t xml:space="preserve"> Marvel et al</t>
  </si>
  <si>
    <t>1860-79 to 1996-2005</t>
  </si>
  <si>
    <t>1856-75 to 1996-2005</t>
  </si>
  <si>
    <t>Regression of OHC on cumulated offset, drift-adjusted TOA imbalance &amp; time</t>
  </si>
  <si>
    <t>All forcings Ensemble Mean implied OHU [2-yr running avg]</t>
  </si>
  <si>
    <t>Mean raw N</t>
  </si>
  <si>
    <t>Mean adjusted N</t>
  </si>
  <si>
    <t>HC implied by hist.N_4z.stab TOA imbalance data</t>
  </si>
  <si>
    <t>Ocean heat content data for Marvel et al simulations, from GISS website</t>
  </si>
  <si>
    <t>Excess over Historical simulation</t>
  </si>
  <si>
    <t>Sum of separate forcing simulations</t>
  </si>
  <si>
    <t>Forcing - OHU [this year - previous year] (ensemble mean values)</t>
  </si>
  <si>
    <t xml:space="preserve"> of 6 forcings</t>
  </si>
  <si>
    <t xml:space="preserve">'GISS-E2 Global Radiative Forcings (Fi) Miller et al 2014 </t>
  </si>
  <si>
    <t>Instantaneous forcings</t>
  </si>
  <si>
    <t>Source: http://data.giss.nasa.gov/modelforce/Fi_net_Miller_et_al14.txt (downloaded 16Dec15)</t>
  </si>
  <si>
    <t>forcings (ex</t>
  </si>
  <si>
    <t>Historical (All</t>
  </si>
  <si>
    <t>together) - sum</t>
  </si>
  <si>
    <t>Sum of separate</t>
  </si>
  <si>
    <t>SnowAlb &amp; Orb'l)</t>
  </si>
  <si>
    <t>Annual regressions of 1906-2005 Forcing - OHU on GMST anomaly, with zero intercept forced or not</t>
  </si>
  <si>
    <t>Correlations: 1906-2005</t>
  </si>
  <si>
    <t>Decadal regressions: 1906-2005</t>
  </si>
  <si>
    <t>GMST data downloaded from data.giss.nasa.gov/modelforce/tas.Marvel_etal2015.csv on 16Dec15. Temperatures are anomalies from the drift adjusted preindustrial control simulation. Forcing started from 1850</t>
  </si>
  <si>
    <t>Calculated</t>
  </si>
  <si>
    <t>Original</t>
  </si>
  <si>
    <t>Decadal means</t>
  </si>
  <si>
    <t xml:space="preserve"> iRF efficacy</t>
  </si>
  <si>
    <t>per mean ΔT/ΔF</t>
  </si>
  <si>
    <t>Data 1906-05</t>
  </si>
  <si>
    <t>zero-intercept</t>
  </si>
  <si>
    <t>&amp; Ringberg</t>
  </si>
  <si>
    <t>/ Per data</t>
  </si>
  <si>
    <t>Per data, with</t>
  </si>
  <si>
    <t>unscaled</t>
  </si>
  <si>
    <t>Per data: ΔQ</t>
  </si>
  <si>
    <t xml:space="preserve">--------------- ERF equilibrium efficacy -----------------      </t>
  </si>
  <si>
    <t xml:space="preserve"> Fig.1b  ΔF-ΔQ</t>
  </si>
  <si>
    <t>ERF model ECS</t>
  </si>
  <si>
    <t>as Fig1b ECS/</t>
  </si>
  <si>
    <t>Tbl.S1 efficacy</t>
  </si>
  <si>
    <t>as Fig1b TCR/</t>
  </si>
  <si>
    <t>ERF model TCR</t>
  </si>
  <si>
    <t>iRF efficacy/</t>
  </si>
  <si>
    <t>ERF efficacy</t>
  </si>
  <si>
    <t>Equilibrium/effective efficacies and sensitivities</t>
  </si>
  <si>
    <t>Transient efficacies and sensitivities</t>
  </si>
  <si>
    <t>b) Historical all-forcing dT ~0.98 K over 2000-10 c/f 1880-1900 per Miller 2014 Fig.2</t>
  </si>
  <si>
    <t>OHU ΔQ data</t>
  </si>
  <si>
    <t>[unscaled]</t>
  </si>
  <si>
    <t>1906-2005</t>
  </si>
  <si>
    <t>basis</t>
  </si>
  <si>
    <t>Offset</t>
  </si>
  <si>
    <t>Initial OHC</t>
  </si>
  <si>
    <t>Initial tas</t>
  </si>
  <si>
    <t>Marvel et al. 2015: Observational estimates – data and TCR/ECS estimates using different efficacies</t>
  </si>
  <si>
    <t>transient eff'cy</t>
  </si>
  <si>
    <t>F_e = iRF</t>
  </si>
  <si>
    <t xml:space="preserve">F_e = 1 </t>
  </si>
  <si>
    <t>F_e = ERF</t>
  </si>
  <si>
    <t>equil efficacy</t>
  </si>
  <si>
    <t>Efficacies from Tbl S1</t>
  </si>
  <si>
    <t xml:space="preserve">iRF =Table S1 (GHG per Fig.1 slope) </t>
  </si>
  <si>
    <t>used</t>
  </si>
  <si>
    <t xml:space="preserve">ERF =Table S1 (GHG per Fig.1 points) </t>
  </si>
  <si>
    <t>iRF efficacies from Tbl S1</t>
  </si>
  <si>
    <t>ERF efficacies from Tbl S1</t>
  </si>
  <si>
    <t>From Tbl.S1 (GHG: Fig.1)</t>
  </si>
  <si>
    <t>As stated in Table S3</t>
  </si>
  <si>
    <t>Table 3 of Marvel SI c(Tbl.S3) complete (values in red differ from those in the published study)</t>
  </si>
  <si>
    <t>Median estimates</t>
  </si>
  <si>
    <t>NB Using GMST instead of time as a variable gives a t-value of &lt; 1</t>
  </si>
  <si>
    <t>per ΔT/ΔF-Q with</t>
  </si>
  <si>
    <t xml:space="preserve">ECS/wm-2 with scaled ΔQ </t>
  </si>
  <si>
    <t>Regressing  ΔF or ΔF-ΔQ on ΔT</t>
  </si>
  <si>
    <t>Regressing ΔT on ΔF or ΔF-ΔQ</t>
  </si>
  <si>
    <t>Av forcing - scaled OHC slope</t>
  </si>
  <si>
    <t>per 1/λ slope with</t>
  </si>
  <si>
    <t>Adj data iRF ECS</t>
  </si>
  <si>
    <t>Adj data iRF efficacy</t>
  </si>
  <si>
    <t>Average for all three studies</t>
  </si>
  <si>
    <t>Notes</t>
  </si>
  <si>
    <t>Shindell 2014</t>
  </si>
  <si>
    <t>Lewis and Curry 2014</t>
  </si>
  <si>
    <t>Otto et al 2013</t>
  </si>
  <si>
    <t>b2 is used to scale OHU</t>
  </si>
</sst>
</file>

<file path=xl/styles.xml><?xml version="1.0" encoding="utf-8"?>
<styleSheet xmlns="http://schemas.openxmlformats.org/spreadsheetml/2006/main">
  <numFmts count="11">
    <numFmt numFmtId="164" formatCode="0.000"/>
    <numFmt numFmtId="165" formatCode="0.0&quot; K&quot;"/>
    <numFmt numFmtId="166" formatCode="0.0"/>
    <numFmt numFmtId="167" formatCode="&quot;Forced&quot;;&quot;NA&quot;;\ &quot;No&quot;"/>
    <numFmt numFmtId="168" formatCode="0.00&quot; W/m2&quot;"/>
    <numFmt numFmtId="169" formatCode="0.00&quot; K&quot;"/>
    <numFmt numFmtId="170" formatCode="0.0000"/>
    <numFmt numFmtId="171" formatCode="0.0%"/>
    <numFmt numFmtId="172" formatCode="&quot;Use run 1&quot;;&quot;NA&quot;;&quot;Runs 2-5&quot;"/>
    <numFmt numFmtId="173" formatCode="&quot;OHU/&quot;0.000"/>
    <numFmt numFmtId="174" formatCode="&quot;ΔQ/&quot;0.00&quot; (≈N)&quot;"/>
  </numFmts>
  <fonts count="2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2"/>
      <name val="Verdana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2">
    <xf numFmtId="0" fontId="0" fillId="0" borderId="0" xfId="0"/>
    <xf numFmtId="164" fontId="0" fillId="0" borderId="0" xfId="0" applyNumberFormat="1"/>
    <xf numFmtId="164" fontId="0" fillId="0" borderId="0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2" fontId="0" fillId="0" borderId="0" xfId="0" applyNumberFormat="1"/>
    <xf numFmtId="2" fontId="0" fillId="0" borderId="0" xfId="0" applyNumberFormat="1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164" fontId="0" fillId="34" borderId="0" xfId="0" applyNumberFormat="1" applyFill="1"/>
    <xf numFmtId="166" fontId="0" fillId="0" borderId="0" xfId="0" applyNumberFormat="1"/>
    <xf numFmtId="2" fontId="0" fillId="0" borderId="0" xfId="0" applyNumberFormat="1" applyAlignment="1">
      <alignment horizontal="center"/>
    </xf>
    <xf numFmtId="0" fontId="0" fillId="34" borderId="0" xfId="0" applyFill="1"/>
    <xf numFmtId="0" fontId="0" fillId="0" borderId="0" xfId="0" applyAlignment="1">
      <alignment horizontal="center" vertical="top" wrapText="1"/>
    </xf>
    <xf numFmtId="164" fontId="16" fillId="0" borderId="0" xfId="0" applyNumberFormat="1" applyFont="1"/>
    <xf numFmtId="164" fontId="16" fillId="0" borderId="0" xfId="0" applyNumberFormat="1" applyFont="1" applyBorder="1"/>
    <xf numFmtId="2" fontId="16" fillId="0" borderId="0" xfId="0" applyNumberFormat="1" applyFont="1"/>
    <xf numFmtId="0" fontId="0" fillId="0" borderId="12" xfId="0" quotePrefix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0" fillId="0" borderId="15" xfId="0" applyBorder="1"/>
    <xf numFmtId="0" fontId="0" fillId="0" borderId="16" xfId="0" applyBorder="1"/>
    <xf numFmtId="2" fontId="0" fillId="0" borderId="15" xfId="0" applyNumberFormat="1" applyBorder="1"/>
    <xf numFmtId="2" fontId="0" fillId="0" borderId="16" xfId="0" applyNumberFormat="1" applyBorder="1"/>
    <xf numFmtId="0" fontId="0" fillId="0" borderId="0" xfId="0" applyBorder="1"/>
    <xf numFmtId="0" fontId="0" fillId="0" borderId="18" xfId="0" applyBorder="1"/>
    <xf numFmtId="2" fontId="0" fillId="0" borderId="17" xfId="0" applyNumberFormat="1" applyBorder="1"/>
    <xf numFmtId="2" fontId="0" fillId="0" borderId="18" xfId="0" applyNumberFormat="1" applyBorder="1"/>
    <xf numFmtId="2" fontId="0" fillId="0" borderId="10" xfId="0" applyNumberFormat="1" applyBorder="1"/>
    <xf numFmtId="0" fontId="0" fillId="0" borderId="10" xfId="0" applyBorder="1"/>
    <xf numFmtId="0" fontId="0" fillId="0" borderId="20" xfId="0" applyBorder="1"/>
    <xf numFmtId="0" fontId="0" fillId="0" borderId="21" xfId="0" applyBorder="1"/>
    <xf numFmtId="0" fontId="0" fillId="0" borderId="13" xfId="0" quotePrefix="1" applyBorder="1" applyAlignment="1">
      <alignment horizontal="center"/>
    </xf>
    <xf numFmtId="164" fontId="0" fillId="0" borderId="0" xfId="0" quotePrefix="1" applyNumberForma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0" xfId="0" quotePrefix="1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quotePrefix="1" applyAlignment="1">
      <alignment horizontal="right"/>
    </xf>
    <xf numFmtId="0" fontId="0" fillId="33" borderId="0" xfId="0" applyFill="1"/>
    <xf numFmtId="0" fontId="0" fillId="0" borderId="0" xfId="0" quotePrefix="1" applyAlignment="1">
      <alignment horizontal="center" vertical="top" wrapText="1"/>
    </xf>
    <xf numFmtId="168" fontId="0" fillId="33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0" borderId="0" xfId="0" applyNumberFormat="1"/>
    <xf numFmtId="164" fontId="0" fillId="0" borderId="0" xfId="0" applyNumberFormat="1" applyBorder="1" applyAlignment="1">
      <alignment horizontal="right"/>
    </xf>
    <xf numFmtId="0" fontId="0" fillId="35" borderId="0" xfId="0" quotePrefix="1" applyFill="1" applyAlignment="1">
      <alignment horizontal="center" vertical="top" wrapText="1"/>
    </xf>
    <xf numFmtId="164" fontId="0" fillId="35" borderId="0" xfId="0" applyNumberFormat="1" applyFill="1"/>
    <xf numFmtId="0" fontId="16" fillId="0" borderId="15" xfId="0" applyFont="1" applyBorder="1"/>
    <xf numFmtId="0" fontId="16" fillId="0" borderId="17" xfId="0" applyFont="1" applyBorder="1"/>
    <xf numFmtId="2" fontId="16" fillId="0" borderId="15" xfId="0" applyNumberFormat="1" applyFont="1" applyBorder="1"/>
    <xf numFmtId="2" fontId="16" fillId="0" borderId="17" xfId="0" applyNumberFormat="1" applyFont="1" applyBorder="1"/>
    <xf numFmtId="2" fontId="16" fillId="0" borderId="0" xfId="0" applyNumberFormat="1" applyFont="1" applyBorder="1"/>
    <xf numFmtId="0" fontId="16" fillId="0" borderId="0" xfId="0" applyFont="1" applyBorder="1"/>
    <xf numFmtId="2" fontId="20" fillId="0" borderId="0" xfId="0" applyNumberFormat="1" applyFont="1" applyBorder="1"/>
    <xf numFmtId="171" fontId="0" fillId="0" borderId="0" xfId="1" applyNumberFormat="1" applyFont="1"/>
    <xf numFmtId="0" fontId="0" fillId="0" borderId="13" xfId="0" applyBorder="1"/>
    <xf numFmtId="0" fontId="0" fillId="0" borderId="15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164" fontId="0" fillId="0" borderId="15" xfId="0" applyNumberFormat="1" applyBorder="1"/>
    <xf numFmtId="9" fontId="0" fillId="0" borderId="16" xfId="1" applyFont="1" applyBorder="1"/>
    <xf numFmtId="164" fontId="0" fillId="0" borderId="17" xfId="0" applyNumberFormat="1" applyBorder="1"/>
    <xf numFmtId="0" fontId="0" fillId="0" borderId="12" xfId="0" applyBorder="1"/>
    <xf numFmtId="0" fontId="0" fillId="0" borderId="14" xfId="0" applyBorder="1"/>
    <xf numFmtId="0" fontId="0" fillId="0" borderId="0" xfId="0" quotePrefix="1" applyBorder="1" applyAlignment="1">
      <alignment horizontal="left"/>
    </xf>
    <xf numFmtId="0" fontId="0" fillId="0" borderId="16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6" xfId="0" applyNumberFormat="1" applyBorder="1"/>
    <xf numFmtId="0" fontId="0" fillId="0" borderId="17" xfId="0" applyBorder="1"/>
    <xf numFmtId="164" fontId="0" fillId="0" borderId="18" xfId="0" applyNumberFormat="1" applyBorder="1"/>
    <xf numFmtId="0" fontId="16" fillId="0" borderId="14" xfId="0" applyFont="1" applyBorder="1"/>
    <xf numFmtId="0" fontId="0" fillId="0" borderId="16" xfId="0" applyBorder="1" applyAlignment="1">
      <alignment horizontal="center"/>
    </xf>
    <xf numFmtId="0" fontId="0" fillId="0" borderId="16" xfId="0" quotePrefix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4" fontId="0" fillId="0" borderId="16" xfId="0" applyNumberFormat="1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5" xfId="0" quotePrefix="1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18" xfId="0" applyNumberFormat="1" applyFill="1" applyBorder="1"/>
    <xf numFmtId="9" fontId="0" fillId="0" borderId="18" xfId="1" applyFont="1" applyBorder="1"/>
    <xf numFmtId="165" fontId="0" fillId="0" borderId="14" xfId="0" applyNumberFormat="1" applyBorder="1" applyAlignment="1">
      <alignment horizontal="center"/>
    </xf>
    <xf numFmtId="9" fontId="0" fillId="0" borderId="0" xfId="1" applyFont="1" applyBorder="1"/>
    <xf numFmtId="9" fontId="0" fillId="0" borderId="0" xfId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6" fontId="0" fillId="0" borderId="0" xfId="0" applyNumberFormat="1" applyBorder="1"/>
    <xf numFmtId="0" fontId="16" fillId="0" borderId="14" xfId="0" quotePrefix="1" applyFont="1" applyBorder="1" applyAlignment="1">
      <alignment horizontal="center"/>
    </xf>
    <xf numFmtId="9" fontId="0" fillId="0" borderId="16" xfId="1" applyFont="1" applyBorder="1" applyAlignment="1">
      <alignment horizontal="center"/>
    </xf>
    <xf numFmtId="9" fontId="0" fillId="0" borderId="18" xfId="1" applyFont="1" applyBorder="1" applyAlignment="1">
      <alignment horizontal="center"/>
    </xf>
    <xf numFmtId="0" fontId="0" fillId="0" borderId="0" xfId="0" applyAlignment="1">
      <alignment horizontal="left"/>
    </xf>
    <xf numFmtId="164" fontId="20" fillId="0" borderId="0" xfId="0" applyNumberFormat="1" applyFont="1" applyBorder="1"/>
    <xf numFmtId="164" fontId="20" fillId="0" borderId="0" xfId="0" applyNumberFormat="1" applyFont="1" applyFill="1" applyBorder="1"/>
    <xf numFmtId="164" fontId="0" fillId="0" borderId="0" xfId="0" applyNumberFormat="1" applyAlignment="1">
      <alignment horizontal="center"/>
    </xf>
    <xf numFmtId="166" fontId="0" fillId="33" borderId="0" xfId="0" applyNumberFormat="1" applyFill="1" applyAlignment="1">
      <alignment horizontal="center"/>
    </xf>
    <xf numFmtId="0" fontId="16" fillId="0" borderId="0" xfId="0" quotePrefix="1" applyFont="1" applyAlignment="1">
      <alignment horizontal="left"/>
    </xf>
    <xf numFmtId="2" fontId="0" fillId="0" borderId="0" xfId="0" quotePrefix="1" applyNumberFormat="1" applyBorder="1" applyAlignment="1">
      <alignment horizontal="right"/>
    </xf>
    <xf numFmtId="0" fontId="0" fillId="0" borderId="0" xfId="0" quotePrefix="1" applyBorder="1" applyAlignment="1">
      <alignment horizontal="right"/>
    </xf>
    <xf numFmtId="9" fontId="0" fillId="0" borderId="0" xfId="0" applyNumberFormat="1" applyBorder="1"/>
    <xf numFmtId="9" fontId="0" fillId="0" borderId="10" xfId="0" applyNumberFormat="1" applyBorder="1"/>
    <xf numFmtId="0" fontId="0" fillId="0" borderId="15" xfId="0" quotePrefix="1" applyBorder="1" applyAlignment="1">
      <alignment horizontal="left"/>
    </xf>
    <xf numFmtId="0" fontId="14" fillId="33" borderId="0" xfId="0" applyFont="1" applyFill="1" applyBorder="1"/>
    <xf numFmtId="164" fontId="0" fillId="0" borderId="14" xfId="0" applyNumberFormat="1" applyBorder="1"/>
    <xf numFmtId="164" fontId="0" fillId="0" borderId="13" xfId="0" applyNumberFormat="1" applyBorder="1"/>
    <xf numFmtId="0" fontId="23" fillId="0" borderId="15" xfId="0" quotePrefix="1" applyFont="1" applyBorder="1" applyAlignment="1">
      <alignment horizontal="left"/>
    </xf>
    <xf numFmtId="0" fontId="19" fillId="0" borderId="0" xfId="0" quotePrefix="1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0" xfId="0" quotePrefix="1" applyNumberFormat="1" applyBorder="1" applyAlignment="1">
      <alignment horizontal="right"/>
    </xf>
    <xf numFmtId="0" fontId="16" fillId="38" borderId="12" xfId="0" applyFont="1" applyFill="1" applyBorder="1"/>
    <xf numFmtId="0" fontId="0" fillId="38" borderId="14" xfId="0" applyFill="1" applyBorder="1"/>
    <xf numFmtId="0" fontId="0" fillId="38" borderId="13" xfId="0" applyFill="1" applyBorder="1"/>
    <xf numFmtId="0" fontId="0" fillId="38" borderId="15" xfId="0" applyFill="1" applyBorder="1" applyAlignment="1">
      <alignment horizontal="center" vertical="top" wrapText="1"/>
    </xf>
    <xf numFmtId="0" fontId="0" fillId="38" borderId="0" xfId="0" applyFill="1" applyBorder="1" applyAlignment="1">
      <alignment horizontal="center" vertical="top" wrapText="1"/>
    </xf>
    <xf numFmtId="0" fontId="0" fillId="38" borderId="16" xfId="0" applyFill="1" applyBorder="1" applyAlignment="1">
      <alignment horizontal="center" vertical="top" wrapText="1"/>
    </xf>
    <xf numFmtId="164" fontId="0" fillId="38" borderId="15" xfId="0" applyNumberFormat="1" applyFill="1" applyBorder="1" applyAlignment="1">
      <alignment horizontal="center" vertical="top" wrapText="1"/>
    </xf>
    <xf numFmtId="164" fontId="0" fillId="38" borderId="0" xfId="0" applyNumberFormat="1" applyFill="1" applyBorder="1" applyAlignment="1">
      <alignment horizontal="center" vertical="top" wrapText="1"/>
    </xf>
    <xf numFmtId="164" fontId="0" fillId="38" borderId="16" xfId="0" applyNumberFormat="1" applyFill="1" applyBorder="1" applyAlignment="1">
      <alignment horizontal="center" vertical="top" wrapText="1"/>
    </xf>
    <xf numFmtId="164" fontId="0" fillId="38" borderId="15" xfId="0" applyNumberFormat="1" applyFill="1" applyBorder="1"/>
    <xf numFmtId="164" fontId="0" fillId="38" borderId="0" xfId="0" applyNumberFormat="1" applyFill="1" applyBorder="1"/>
    <xf numFmtId="164" fontId="0" fillId="38" borderId="16" xfId="0" applyNumberFormat="1" applyFill="1" applyBorder="1"/>
    <xf numFmtId="164" fontId="0" fillId="38" borderId="17" xfId="0" applyNumberFormat="1" applyFill="1" applyBorder="1"/>
    <xf numFmtId="164" fontId="0" fillId="38" borderId="10" xfId="0" applyNumberFormat="1" applyFill="1" applyBorder="1"/>
    <xf numFmtId="164" fontId="0" fillId="38" borderId="18" xfId="0" applyNumberFormat="1" applyFill="1" applyBorder="1"/>
    <xf numFmtId="164" fontId="0" fillId="0" borderId="12" xfId="0" quotePrefix="1" applyNumberFormat="1" applyBorder="1" applyAlignment="1">
      <alignment horizontal="left"/>
    </xf>
    <xf numFmtId="164" fontId="0" fillId="0" borderId="14" xfId="0" quotePrefix="1" applyNumberFormat="1" applyBorder="1" applyAlignment="1">
      <alignment horizontal="left"/>
    </xf>
    <xf numFmtId="164" fontId="0" fillId="0" borderId="17" xfId="0" quotePrefix="1" applyNumberFormat="1" applyBorder="1" applyAlignment="1">
      <alignment horizontal="left"/>
    </xf>
    <xf numFmtId="164" fontId="0" fillId="0" borderId="10" xfId="0" quotePrefix="1" applyNumberFormat="1" applyBorder="1" applyAlignment="1">
      <alignment horizontal="left"/>
    </xf>
    <xf numFmtId="0" fontId="16" fillId="33" borderId="0" xfId="0" applyFont="1" applyFill="1" applyAlignment="1">
      <alignment horizontal="center"/>
    </xf>
    <xf numFmtId="164" fontId="16" fillId="0" borderId="0" xfId="0" quotePrefix="1" applyNumberFormat="1" applyFont="1" applyBorder="1" applyAlignment="1">
      <alignment horizontal="left"/>
    </xf>
    <xf numFmtId="0" fontId="0" fillId="0" borderId="1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  <xf numFmtId="0" fontId="16" fillId="0" borderId="12" xfId="0" quotePrefix="1" applyFont="1" applyBorder="1" applyAlignment="1">
      <alignment horizontal="left"/>
    </xf>
    <xf numFmtId="0" fontId="16" fillId="0" borderId="12" xfId="0" quotePrefix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5" xfId="0" quotePrefix="1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22" xfId="0" quotePrefix="1" applyNumberFormat="1" applyBorder="1" applyAlignment="1">
      <alignment horizontal="left"/>
    </xf>
    <xf numFmtId="164" fontId="0" fillId="0" borderId="23" xfId="0" applyNumberFormat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4" xfId="0" quotePrefix="1" applyFill="1" applyBorder="1" applyAlignment="1">
      <alignment horizontal="left"/>
    </xf>
    <xf numFmtId="0" fontId="0" fillId="38" borderId="15" xfId="0" applyFill="1" applyBorder="1"/>
    <xf numFmtId="0" fontId="0" fillId="38" borderId="0" xfId="0" quotePrefix="1" applyFill="1" applyBorder="1" applyAlignment="1">
      <alignment horizontal="center"/>
    </xf>
    <xf numFmtId="0" fontId="0" fillId="38" borderId="0" xfId="0" applyFill="1" applyBorder="1"/>
    <xf numFmtId="0" fontId="16" fillId="38" borderId="0" xfId="0" applyFont="1" applyFill="1" applyBorder="1"/>
    <xf numFmtId="0" fontId="18" fillId="38" borderId="0" xfId="0" quotePrefix="1" applyFont="1" applyFill="1" applyBorder="1" applyAlignment="1">
      <alignment horizontal="left"/>
    </xf>
    <xf numFmtId="0" fontId="0" fillId="38" borderId="16" xfId="0" applyFill="1" applyBorder="1"/>
    <xf numFmtId="0" fontId="0" fillId="38" borderId="15" xfId="0" applyFill="1" applyBorder="1" applyAlignment="1">
      <alignment horizontal="center"/>
    </xf>
    <xf numFmtId="0" fontId="0" fillId="38" borderId="0" xfId="0" quotePrefix="1" applyFill="1" applyBorder="1" applyAlignment="1">
      <alignment horizontal="left"/>
    </xf>
    <xf numFmtId="0" fontId="0" fillId="38" borderId="0" xfId="0" applyFill="1" applyBorder="1" applyAlignment="1">
      <alignment horizontal="right"/>
    </xf>
    <xf numFmtId="0" fontId="0" fillId="38" borderId="17" xfId="0" applyFill="1" applyBorder="1" applyAlignment="1">
      <alignment horizontal="center"/>
    </xf>
    <xf numFmtId="0" fontId="0" fillId="39" borderId="12" xfId="0" quotePrefix="1" applyFill="1" applyBorder="1" applyAlignment="1">
      <alignment horizontal="right"/>
    </xf>
    <xf numFmtId="0" fontId="0" fillId="39" borderId="14" xfId="0" applyFill="1" applyBorder="1"/>
    <xf numFmtId="0" fontId="0" fillId="39" borderId="13" xfId="0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0" fillId="39" borderId="16" xfId="0" applyFill="1" applyBorder="1"/>
    <xf numFmtId="0" fontId="0" fillId="39" borderId="17" xfId="0" applyFill="1" applyBorder="1"/>
    <xf numFmtId="0" fontId="0" fillId="39" borderId="10" xfId="0" applyFill="1" applyBorder="1"/>
    <xf numFmtId="2" fontId="0" fillId="39" borderId="10" xfId="0" applyNumberFormat="1" applyFill="1" applyBorder="1"/>
    <xf numFmtId="0" fontId="0" fillId="0" borderId="22" xfId="0" quotePrefix="1" applyBorder="1" applyAlignment="1">
      <alignment horizontal="left"/>
    </xf>
    <xf numFmtId="164" fontId="0" fillId="0" borderId="23" xfId="0" applyNumberFormat="1" applyBorder="1"/>
    <xf numFmtId="2" fontId="0" fillId="39" borderId="16" xfId="0" applyNumberFormat="1" applyFill="1" applyBorder="1"/>
    <xf numFmtId="2" fontId="0" fillId="39" borderId="18" xfId="0" applyNumberFormat="1" applyFill="1" applyBorder="1"/>
    <xf numFmtId="0" fontId="16" fillId="39" borderId="14" xfId="0" applyFont="1" applyFill="1" applyBorder="1"/>
    <xf numFmtId="167" fontId="25" fillId="33" borderId="15" xfId="0" applyNumberFormat="1" applyFont="1" applyFill="1" applyBorder="1" applyAlignment="1">
      <alignment horizontal="center"/>
    </xf>
    <xf numFmtId="0" fontId="23" fillId="0" borderId="0" xfId="0" applyFont="1"/>
    <xf numFmtId="0" fontId="0" fillId="0" borderId="17" xfId="0" quotePrefix="1" applyBorder="1" applyAlignment="1">
      <alignment horizontal="left"/>
    </xf>
    <xf numFmtId="0" fontId="23" fillId="39" borderId="12" xfId="0" applyFont="1" applyFill="1" applyBorder="1"/>
    <xf numFmtId="0" fontId="0" fillId="39" borderId="15" xfId="0" applyFill="1" applyBorder="1"/>
    <xf numFmtId="164" fontId="0" fillId="39" borderId="0" xfId="0" applyNumberFormat="1" applyFill="1" applyBorder="1"/>
    <xf numFmtId="164" fontId="0" fillId="39" borderId="16" xfId="0" applyNumberFormat="1" applyFill="1" applyBorder="1"/>
    <xf numFmtId="0" fontId="0" fillId="39" borderId="15" xfId="0" quotePrefix="1" applyFill="1" applyBorder="1" applyAlignment="1">
      <alignment horizontal="left"/>
    </xf>
    <xf numFmtId="0" fontId="0" fillId="39" borderId="0" xfId="0" quotePrefix="1" applyFill="1" applyBorder="1" applyAlignment="1">
      <alignment horizontal="left"/>
    </xf>
    <xf numFmtId="0" fontId="24" fillId="39" borderId="15" xfId="0" applyFont="1" applyFill="1" applyBorder="1"/>
    <xf numFmtId="0" fontId="16" fillId="39" borderId="15" xfId="0" quotePrefix="1" applyFont="1" applyFill="1" applyBorder="1" applyAlignment="1">
      <alignment horizontal="left"/>
    </xf>
    <xf numFmtId="0" fontId="0" fillId="39" borderId="17" xfId="0" quotePrefix="1" applyFill="1" applyBorder="1" applyAlignment="1">
      <alignment horizontal="left"/>
    </xf>
    <xf numFmtId="164" fontId="0" fillId="39" borderId="10" xfId="0" applyNumberFormat="1" applyFill="1" applyBorder="1"/>
    <xf numFmtId="164" fontId="0" fillId="39" borderId="18" xfId="0" applyNumberFormat="1" applyFill="1" applyBorder="1"/>
    <xf numFmtId="0" fontId="0" fillId="35" borderId="22" xfId="0" quotePrefix="1" applyFill="1" applyBorder="1" applyAlignment="1">
      <alignment horizontal="left"/>
    </xf>
    <xf numFmtId="0" fontId="0" fillId="35" borderId="11" xfId="0" quotePrefix="1" applyFill="1" applyBorder="1" applyAlignment="1">
      <alignment horizontal="left"/>
    </xf>
    <xf numFmtId="2" fontId="0" fillId="35" borderId="11" xfId="0" applyNumberFormat="1" applyFill="1" applyBorder="1"/>
    <xf numFmtId="164" fontId="0" fillId="35" borderId="11" xfId="0" applyNumberFormat="1" applyFill="1" applyBorder="1"/>
    <xf numFmtId="0" fontId="0" fillId="35" borderId="11" xfId="0" applyFill="1" applyBorder="1"/>
    <xf numFmtId="164" fontId="0" fillId="35" borderId="23" xfId="0" applyNumberFormat="1" applyFill="1" applyBorder="1"/>
    <xf numFmtId="0" fontId="0" fillId="0" borderId="10" xfId="0" quotePrefix="1" applyBorder="1" applyAlignment="1">
      <alignment horizontal="left"/>
    </xf>
    <xf numFmtId="0" fontId="0" fillId="38" borderId="19" xfId="0" applyFill="1" applyBorder="1" applyAlignment="1">
      <alignment horizontal="center"/>
    </xf>
    <xf numFmtId="0" fontId="16" fillId="38" borderId="20" xfId="0" applyFont="1" applyFill="1" applyBorder="1"/>
    <xf numFmtId="0" fontId="0" fillId="38" borderId="20" xfId="0" applyFill="1" applyBorder="1" applyAlignment="1">
      <alignment horizontal="center" vertical="top" wrapText="1"/>
    </xf>
    <xf numFmtId="164" fontId="0" fillId="38" borderId="20" xfId="0" applyNumberFormat="1" applyFill="1" applyBorder="1"/>
    <xf numFmtId="164" fontId="0" fillId="38" borderId="21" xfId="0" applyNumberFormat="1" applyFill="1" applyBorder="1"/>
    <xf numFmtId="0" fontId="0" fillId="36" borderId="19" xfId="0" applyFill="1" applyBorder="1"/>
    <xf numFmtId="172" fontId="25" fillId="33" borderId="20" xfId="0" applyNumberFormat="1" applyFont="1" applyFill="1" applyBorder="1" applyAlignment="1">
      <alignment horizontal="center"/>
    </xf>
    <xf numFmtId="0" fontId="0" fillId="36" borderId="20" xfId="0" applyFill="1" applyBorder="1" applyAlignment="1">
      <alignment horizontal="center" vertical="top" wrapText="1"/>
    </xf>
    <xf numFmtId="164" fontId="0" fillId="36" borderId="20" xfId="0" applyNumberFormat="1" applyFill="1" applyBorder="1"/>
    <xf numFmtId="164" fontId="0" fillId="36" borderId="21" xfId="0" applyNumberFormat="1" applyFill="1" applyBorder="1"/>
    <xf numFmtId="2" fontId="0" fillId="0" borderId="14" xfId="0" applyNumberFormat="1" applyBorder="1"/>
    <xf numFmtId="0" fontId="0" fillId="34" borderId="14" xfId="0" applyFill="1" applyBorder="1"/>
    <xf numFmtId="0" fontId="0" fillId="0" borderId="13" xfId="0" quotePrefix="1" applyBorder="1" applyAlignment="1">
      <alignment horizontal="left"/>
    </xf>
    <xf numFmtId="0" fontId="0" fillId="34" borderId="0" xfId="0" applyFill="1" applyBorder="1"/>
    <xf numFmtId="164" fontId="0" fillId="34" borderId="0" xfId="0" applyNumberFormat="1" applyFill="1" applyBorder="1"/>
    <xf numFmtId="164" fontId="0" fillId="0" borderId="15" xfId="0" quotePrefix="1" applyNumberFormat="1" applyBorder="1" applyAlignment="1">
      <alignment horizontal="left"/>
    </xf>
    <xf numFmtId="164" fontId="0" fillId="34" borderId="10" xfId="0" applyNumberFormat="1" applyFill="1" applyBorder="1"/>
    <xf numFmtId="2" fontId="14" fillId="0" borderId="0" xfId="0" applyNumberFormat="1" applyFont="1" applyBorder="1"/>
    <xf numFmtId="0" fontId="0" fillId="0" borderId="19" xfId="0" quotePrefix="1" applyBorder="1" applyAlignment="1">
      <alignment horizontal="center"/>
    </xf>
    <xf numFmtId="0" fontId="0" fillId="0" borderId="20" xfId="0" quotePrefix="1" applyBorder="1" applyAlignment="1">
      <alignment horizontal="center"/>
    </xf>
    <xf numFmtId="2" fontId="20" fillId="0" borderId="15" xfId="0" applyNumberFormat="1" applyFont="1" applyBorder="1"/>
    <xf numFmtId="2" fontId="20" fillId="0" borderId="17" xfId="0" applyNumberFormat="1" applyFont="1" applyBorder="1"/>
    <xf numFmtId="2" fontId="0" fillId="0" borderId="20" xfId="0" applyNumberFormat="1" applyBorder="1"/>
    <xf numFmtId="2" fontId="0" fillId="0" borderId="21" xfId="0" applyNumberFormat="1" applyBorder="1"/>
    <xf numFmtId="2" fontId="0" fillId="0" borderId="0" xfId="0" applyNumberFormat="1" applyBorder="1" applyAlignment="1">
      <alignment horizontal="center"/>
    </xf>
    <xf numFmtId="9" fontId="0" fillId="0" borderId="10" xfId="1" applyFont="1" applyBorder="1"/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23" fillId="0" borderId="0" xfId="0" applyFont="1" applyBorder="1"/>
    <xf numFmtId="0" fontId="0" fillId="0" borderId="0" xfId="0" applyFill="1" applyBorder="1"/>
    <xf numFmtId="173" fontId="25" fillId="33" borderId="0" xfId="0" applyNumberFormat="1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quotePrefix="1" applyFill="1" applyBorder="1" applyAlignment="1">
      <alignment horizontal="center"/>
    </xf>
    <xf numFmtId="2" fontId="0" fillId="35" borderId="20" xfId="0" applyNumberFormat="1" applyFill="1" applyBorder="1" applyAlignment="1">
      <alignment horizontal="center"/>
    </xf>
    <xf numFmtId="2" fontId="0" fillId="35" borderId="21" xfId="0" applyNumberForma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0" borderId="12" xfId="0" quotePrefix="1" applyBorder="1" applyAlignment="1">
      <alignment horizontal="left"/>
    </xf>
    <xf numFmtId="0" fontId="0" fillId="0" borderId="15" xfId="0" quotePrefix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/>
    <xf numFmtId="164" fontId="0" fillId="0" borderId="17" xfId="0" applyNumberFormat="1" applyFill="1" applyBorder="1"/>
    <xf numFmtId="0" fontId="0" fillId="39" borderId="19" xfId="0" applyFill="1" applyBorder="1" applyAlignment="1">
      <alignment horizontal="center"/>
    </xf>
    <xf numFmtId="164" fontId="0" fillId="39" borderId="21" xfId="0" applyNumberForma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6" fillId="0" borderId="19" xfId="0" applyFont="1" applyBorder="1"/>
    <xf numFmtId="2" fontId="0" fillId="0" borderId="0" xfId="0" applyNumberFormat="1" applyFill="1"/>
    <xf numFmtId="0" fontId="0" fillId="0" borderId="14" xfId="0" quotePrefix="1" applyBorder="1" applyAlignment="1">
      <alignment horizontal="left"/>
    </xf>
    <xf numFmtId="2" fontId="0" fillId="38" borderId="14" xfId="0" applyNumberFormat="1" applyFill="1" applyBorder="1"/>
    <xf numFmtId="0" fontId="0" fillId="38" borderId="13" xfId="0" applyFill="1" applyBorder="1" applyAlignment="1">
      <alignment horizontal="center"/>
    </xf>
    <xf numFmtId="2" fontId="0" fillId="34" borderId="10" xfId="0" applyNumberFormat="1" applyFill="1" applyBorder="1"/>
    <xf numFmtId="2" fontId="0" fillId="38" borderId="10" xfId="0" applyNumberFormat="1" applyFill="1" applyBorder="1"/>
    <xf numFmtId="0" fontId="0" fillId="38" borderId="10" xfId="0" applyFill="1" applyBorder="1"/>
    <xf numFmtId="0" fontId="0" fillId="38" borderId="18" xfId="0" applyFill="1" applyBorder="1" applyAlignment="1">
      <alignment horizontal="center"/>
    </xf>
    <xf numFmtId="2" fontId="0" fillId="0" borderId="10" xfId="0" applyNumberFormat="1" applyFill="1" applyBorder="1"/>
    <xf numFmtId="9" fontId="0" fillId="40" borderId="0" xfId="0" applyNumberFormat="1" applyFill="1" applyBorder="1"/>
    <xf numFmtId="9" fontId="0" fillId="0" borderId="0" xfId="0" applyNumberFormat="1" applyFont="1" applyBorder="1"/>
    <xf numFmtId="166" fontId="0" fillId="0" borderId="0" xfId="0" applyNumberFormat="1" applyFont="1" applyBorder="1"/>
    <xf numFmtId="166" fontId="0" fillId="0" borderId="16" xfId="0" applyNumberFormat="1" applyFont="1" applyBorder="1"/>
    <xf numFmtId="166" fontId="0" fillId="0" borderId="16" xfId="0" applyNumberFormat="1" applyBorder="1"/>
    <xf numFmtId="166" fontId="14" fillId="0" borderId="0" xfId="0" applyNumberFormat="1" applyFont="1" applyBorder="1"/>
    <xf numFmtId="166" fontId="0" fillId="0" borderId="10" xfId="0" applyNumberFormat="1" applyBorder="1"/>
    <xf numFmtId="166" fontId="0" fillId="0" borderId="18" xfId="0" applyNumberFormat="1" applyBorder="1"/>
    <xf numFmtId="0" fontId="16" fillId="0" borderId="15" xfId="0" quotePrefix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2" fontId="24" fillId="40" borderId="0" xfId="0" applyNumberFormat="1" applyFont="1" applyFill="1" applyBorder="1" applyAlignment="1">
      <alignment horizontal="center"/>
    </xf>
    <xf numFmtId="0" fontId="0" fillId="40" borderId="15" xfId="0" quotePrefix="1" applyFill="1" applyBorder="1" applyAlignment="1">
      <alignment horizontal="left"/>
    </xf>
    <xf numFmtId="0" fontId="0" fillId="40" borderId="0" xfId="0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174" fontId="0" fillId="0" borderId="16" xfId="0" quotePrefix="1" applyNumberFormat="1" applyBorder="1" applyAlignment="1">
      <alignment horizontal="center"/>
    </xf>
    <xf numFmtId="2" fontId="0" fillId="0" borderId="0" xfId="0" applyNumberFormat="1" applyFill="1" applyBorder="1"/>
    <xf numFmtId="0" fontId="0" fillId="0" borderId="0" xfId="0" applyFill="1"/>
    <xf numFmtId="2" fontId="16" fillId="0" borderId="0" xfId="0" applyNumberFormat="1" applyFont="1" applyBorder="1" applyAlignment="1">
      <alignment horizontal="center"/>
    </xf>
    <xf numFmtId="0" fontId="19" fillId="0" borderId="14" xfId="0" applyFont="1" applyBorder="1"/>
    <xf numFmtId="0" fontId="19" fillId="0" borderId="14" xfId="0" applyFont="1" applyBorder="1" applyAlignment="1">
      <alignment horizontal="center"/>
    </xf>
    <xf numFmtId="2" fontId="16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74" fontId="0" fillId="0" borderId="20" xfId="0" quotePrefix="1" applyNumberFormat="1" applyBorder="1" applyAlignment="1">
      <alignment horizontal="center"/>
    </xf>
    <xf numFmtId="9" fontId="0" fillId="0" borderId="0" xfId="0" applyNumberFormat="1"/>
    <xf numFmtId="0" fontId="0" fillId="37" borderId="0" xfId="0" quotePrefix="1" applyFill="1" applyBorder="1" applyAlignment="1">
      <alignment horizontal="center"/>
    </xf>
    <xf numFmtId="2" fontId="0" fillId="37" borderId="0" xfId="0" applyNumberFormat="1" applyFill="1" applyBorder="1"/>
    <xf numFmtId="2" fontId="0" fillId="37" borderId="10" xfId="0" applyNumberFormat="1" applyFill="1" applyBorder="1"/>
    <xf numFmtId="0" fontId="0" fillId="36" borderId="16" xfId="0" applyFill="1" applyBorder="1" applyAlignment="1">
      <alignment horizontal="center"/>
    </xf>
    <xf numFmtId="174" fontId="0" fillId="36" borderId="16" xfId="0" quotePrefix="1" applyNumberFormat="1" applyFill="1" applyBorder="1" applyAlignment="1">
      <alignment horizontal="center"/>
    </xf>
    <xf numFmtId="2" fontId="0" fillId="36" borderId="16" xfId="0" applyNumberFormat="1" applyFill="1" applyBorder="1"/>
    <xf numFmtId="2" fontId="0" fillId="36" borderId="18" xfId="0" applyNumberFormat="1" applyFill="1" applyBorder="1"/>
    <xf numFmtId="0" fontId="0" fillId="37" borderId="15" xfId="0" quotePrefix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2" fontId="0" fillId="37" borderId="15" xfId="0" applyNumberFormat="1" applyFill="1" applyBorder="1"/>
    <xf numFmtId="2" fontId="0" fillId="37" borderId="17" xfId="0" applyNumberFormat="1" applyFill="1" applyBorder="1"/>
    <xf numFmtId="0" fontId="0" fillId="37" borderId="15" xfId="0" applyFill="1" applyBorder="1"/>
    <xf numFmtId="0" fontId="0" fillId="36" borderId="19" xfId="0" applyFill="1" applyBorder="1" applyAlignment="1">
      <alignment horizontal="center"/>
    </xf>
    <xf numFmtId="174" fontId="0" fillId="36" borderId="20" xfId="0" quotePrefix="1" applyNumberFormat="1" applyFill="1" applyBorder="1" applyAlignment="1">
      <alignment horizontal="center"/>
    </xf>
    <xf numFmtId="0" fontId="0" fillId="36" borderId="20" xfId="0" quotePrefix="1" applyFill="1" applyBorder="1" applyAlignment="1">
      <alignment horizontal="center"/>
    </xf>
    <xf numFmtId="2" fontId="0" fillId="36" borderId="20" xfId="0" applyNumberFormat="1" applyFill="1" applyBorder="1"/>
    <xf numFmtId="2" fontId="0" fillId="36" borderId="21" xfId="0" applyNumberFormat="1" applyFill="1" applyBorder="1"/>
    <xf numFmtId="0" fontId="0" fillId="37" borderId="14" xfId="0" quotePrefix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2" fontId="0" fillId="0" borderId="15" xfId="0" quotePrefix="1" applyNumberFormat="1" applyBorder="1" applyAlignment="1">
      <alignment horizontal="right"/>
    </xf>
    <xf numFmtId="0" fontId="0" fillId="0" borderId="16" xfId="0" quotePrefix="1" applyBorder="1" applyAlignment="1">
      <alignment horizontal="right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2" fontId="24" fillId="40" borderId="15" xfId="0" applyNumberFormat="1" applyFont="1" applyFill="1" applyBorder="1" applyAlignment="1">
      <alignment horizontal="center"/>
    </xf>
    <xf numFmtId="2" fontId="24" fillId="40" borderId="16" xfId="0" applyNumberFormat="1" applyFont="1" applyFill="1" applyBorder="1" applyAlignment="1">
      <alignment horizontal="center"/>
    </xf>
    <xf numFmtId="166" fontId="16" fillId="0" borderId="15" xfId="0" applyNumberFormat="1" applyFont="1" applyBorder="1" applyAlignment="1">
      <alignment horizontal="center"/>
    </xf>
    <xf numFmtId="0" fontId="0" fillId="0" borderId="14" xfId="0" quotePrefix="1" applyFill="1" applyBorder="1" applyAlignment="1">
      <alignment horizontal="center"/>
    </xf>
    <xf numFmtId="2" fontId="20" fillId="0" borderId="0" xfId="0" applyNumberFormat="1" applyFont="1" applyFill="1" applyBorder="1"/>
    <xf numFmtId="0" fontId="0" fillId="37" borderId="19" xfId="0" quotePrefix="1" applyFill="1" applyBorder="1" applyAlignment="1">
      <alignment horizontal="center"/>
    </xf>
    <xf numFmtId="0" fontId="0" fillId="37" borderId="20" xfId="0" quotePrefix="1" applyFill="1" applyBorder="1" applyAlignment="1">
      <alignment horizontal="center"/>
    </xf>
    <xf numFmtId="174" fontId="0" fillId="37" borderId="20" xfId="0" quotePrefix="1" applyNumberFormat="1" applyFill="1" applyBorder="1" applyAlignment="1">
      <alignment horizontal="center"/>
    </xf>
    <xf numFmtId="2" fontId="0" fillId="37" borderId="20" xfId="0" applyNumberFormat="1" applyFill="1" applyBorder="1"/>
    <xf numFmtId="2" fontId="20" fillId="37" borderId="20" xfId="0" applyNumberFormat="1" applyFont="1" applyFill="1" applyBorder="1"/>
    <xf numFmtId="2" fontId="0" fillId="37" borderId="21" xfId="0" applyNumberFormat="1" applyFill="1" applyBorder="1"/>
    <xf numFmtId="0" fontId="16" fillId="40" borderId="0" xfId="0" quotePrefix="1" applyFont="1" applyFill="1" applyAlignment="1">
      <alignment horizontal="left"/>
    </xf>
    <xf numFmtId="0" fontId="16" fillId="40" borderId="0" xfId="0" applyFont="1" applyFill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0" xfId="0" quotePrefix="1" applyFill="1" applyBorder="1" applyAlignment="1">
      <alignment horizontal="center"/>
    </xf>
    <xf numFmtId="2" fontId="0" fillId="40" borderId="0" xfId="0" applyNumberFormat="1" applyFill="1" applyBorder="1"/>
    <xf numFmtId="2" fontId="20" fillId="40" borderId="0" xfId="0" applyNumberFormat="1" applyFont="1" applyFill="1" applyBorder="1"/>
    <xf numFmtId="2" fontId="0" fillId="40" borderId="10" xfId="0" applyNumberFormat="1" applyFill="1" applyBorder="1"/>
    <xf numFmtId="164" fontId="0" fillId="41" borderId="0" xfId="0" applyNumberFormat="1" applyFill="1" applyBorder="1" applyAlignment="1">
      <alignment horizontal="right"/>
    </xf>
    <xf numFmtId="2" fontId="26" fillId="0" borderId="15" xfId="0" applyNumberFormat="1" applyFont="1" applyBorder="1"/>
    <xf numFmtId="2" fontId="20" fillId="0" borderId="16" xfId="0" applyNumberFormat="1" applyFont="1" applyBorder="1"/>
    <xf numFmtId="2" fontId="26" fillId="0" borderId="0" xfId="0" applyNumberFormat="1" applyFont="1" applyBorder="1"/>
    <xf numFmtId="0" fontId="26" fillId="0" borderId="0" xfId="0" applyFont="1" applyBorder="1"/>
    <xf numFmtId="2" fontId="20" fillId="0" borderId="18" xfId="0" applyNumberFormat="1" applyFont="1" applyBorder="1"/>
    <xf numFmtId="2" fontId="20" fillId="0" borderId="10" xfId="0" applyNumberFormat="1" applyFont="1" applyBorder="1"/>
    <xf numFmtId="0" fontId="20" fillId="0" borderId="10" xfId="0" applyFont="1" applyBorder="1"/>
    <xf numFmtId="9" fontId="20" fillId="0" borderId="0" xfId="1" applyFont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344125694807052"/>
          <c:y val="3.7008398950131235E-2"/>
          <c:w val="0.87346869449022635"/>
          <c:h val="0.78858871391076057"/>
        </c:manualLayout>
      </c:layout>
      <c:lineChart>
        <c:grouping val="standard"/>
        <c:ser>
          <c:idx val="0"/>
          <c:order val="0"/>
          <c:tx>
            <c:v>Run 1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tas!$A$115:$A$124</c:f>
              <c:strCache>
                <c:ptCount val="10"/>
                <c:pt idx="0">
                  <c:v>1906-1915</c:v>
                </c:pt>
                <c:pt idx="1">
                  <c:v>1916-1925</c:v>
                </c:pt>
                <c:pt idx="2">
                  <c:v>1926-1935</c:v>
                </c:pt>
                <c:pt idx="3">
                  <c:v>1936-1945</c:v>
                </c:pt>
                <c:pt idx="4">
                  <c:v>1946-1955</c:v>
                </c:pt>
                <c:pt idx="5">
                  <c:v>1956-1965</c:v>
                </c:pt>
                <c:pt idx="6">
                  <c:v>1966-1975</c:v>
                </c:pt>
                <c:pt idx="7">
                  <c:v>1976-1985</c:v>
                </c:pt>
                <c:pt idx="8">
                  <c:v>1986-1995</c:v>
                </c:pt>
                <c:pt idx="9">
                  <c:v>1996-2005</c:v>
                </c:pt>
              </c:strCache>
            </c:strRef>
          </c:cat>
          <c:val>
            <c:numRef>
              <c:f>tas!$AK$115:$AK$124</c:f>
              <c:numCache>
                <c:formatCode>0.000</c:formatCode>
                <c:ptCount val="10"/>
                <c:pt idx="0">
                  <c:v>1.6399574933126347E-2</c:v>
                </c:pt>
                <c:pt idx="1">
                  <c:v>3.6864677672235724E-2</c:v>
                </c:pt>
                <c:pt idx="2">
                  <c:v>-6.3544804634659471E-3</c:v>
                </c:pt>
                <c:pt idx="3">
                  <c:v>-2.3564039985654973E-2</c:v>
                </c:pt>
                <c:pt idx="4">
                  <c:v>-0.11158693511746924</c:v>
                </c:pt>
                <c:pt idx="5">
                  <c:v>-0.18478900703922757</c:v>
                </c:pt>
                <c:pt idx="6">
                  <c:v>-0.18476382665476723</c:v>
                </c:pt>
                <c:pt idx="7">
                  <c:v>-0.28673319389238766</c:v>
                </c:pt>
                <c:pt idx="8">
                  <c:v>-0.21424347273401118</c:v>
                </c:pt>
                <c:pt idx="9">
                  <c:v>-0.24735865410924532</c:v>
                </c:pt>
              </c:numCache>
            </c:numRef>
          </c:val>
        </c:ser>
        <c:ser>
          <c:idx val="1"/>
          <c:order val="1"/>
          <c:tx>
            <c:v>Run 2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tas!$A$115:$A$124</c:f>
              <c:strCache>
                <c:ptCount val="10"/>
                <c:pt idx="0">
                  <c:v>1906-1915</c:v>
                </c:pt>
                <c:pt idx="1">
                  <c:v>1916-1925</c:v>
                </c:pt>
                <c:pt idx="2">
                  <c:v>1926-1935</c:v>
                </c:pt>
                <c:pt idx="3">
                  <c:v>1936-1945</c:v>
                </c:pt>
                <c:pt idx="4">
                  <c:v>1946-1955</c:v>
                </c:pt>
                <c:pt idx="5">
                  <c:v>1956-1965</c:v>
                </c:pt>
                <c:pt idx="6">
                  <c:v>1966-1975</c:v>
                </c:pt>
                <c:pt idx="7">
                  <c:v>1976-1985</c:v>
                </c:pt>
                <c:pt idx="8">
                  <c:v>1986-1995</c:v>
                </c:pt>
                <c:pt idx="9">
                  <c:v>1996-2005</c:v>
                </c:pt>
              </c:strCache>
            </c:strRef>
          </c:cat>
          <c:val>
            <c:numRef>
              <c:f>tas!$AL$115:$AL$124</c:f>
              <c:numCache>
                <c:formatCode>0.000</c:formatCode>
                <c:ptCount val="10"/>
                <c:pt idx="0">
                  <c:v>2.2537473910949735E-2</c:v>
                </c:pt>
                <c:pt idx="1">
                  <c:v>2.5903017857558776E-3</c:v>
                </c:pt>
                <c:pt idx="2">
                  <c:v>-2.9688357268440668E-2</c:v>
                </c:pt>
                <c:pt idx="3">
                  <c:v>2.104741358822363E-2</c:v>
                </c:pt>
                <c:pt idx="4">
                  <c:v>-1.4611778403775574E-2</c:v>
                </c:pt>
                <c:pt idx="5">
                  <c:v>-6.9274744550051406E-2</c:v>
                </c:pt>
                <c:pt idx="6">
                  <c:v>-0.11827773534623096</c:v>
                </c:pt>
                <c:pt idx="7">
                  <c:v>-7.4478158651265683E-2</c:v>
                </c:pt>
                <c:pt idx="8">
                  <c:v>5.5389163932148041E-3</c:v>
                </c:pt>
                <c:pt idx="9">
                  <c:v>-2.2706614381360124E-2</c:v>
                </c:pt>
              </c:numCache>
            </c:numRef>
          </c:val>
        </c:ser>
        <c:ser>
          <c:idx val="2"/>
          <c:order val="2"/>
          <c:tx>
            <c:v>Run 3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tas!$A$115:$A$124</c:f>
              <c:strCache>
                <c:ptCount val="10"/>
                <c:pt idx="0">
                  <c:v>1906-1915</c:v>
                </c:pt>
                <c:pt idx="1">
                  <c:v>1916-1925</c:v>
                </c:pt>
                <c:pt idx="2">
                  <c:v>1926-1935</c:v>
                </c:pt>
                <c:pt idx="3">
                  <c:v>1936-1945</c:v>
                </c:pt>
                <c:pt idx="4">
                  <c:v>1946-1955</c:v>
                </c:pt>
                <c:pt idx="5">
                  <c:v>1956-1965</c:v>
                </c:pt>
                <c:pt idx="6">
                  <c:v>1966-1975</c:v>
                </c:pt>
                <c:pt idx="7">
                  <c:v>1976-1985</c:v>
                </c:pt>
                <c:pt idx="8">
                  <c:v>1986-1995</c:v>
                </c:pt>
                <c:pt idx="9">
                  <c:v>1996-2005</c:v>
                </c:pt>
              </c:strCache>
            </c:strRef>
          </c:cat>
          <c:val>
            <c:numRef>
              <c:f>tas!$AM$115:$AM$124</c:f>
              <c:numCache>
                <c:formatCode>0.000</c:formatCode>
                <c:ptCount val="10"/>
                <c:pt idx="0">
                  <c:v>2.6499733622028974E-2</c:v>
                </c:pt>
                <c:pt idx="1">
                  <c:v>2.186955504365623E-2</c:v>
                </c:pt>
                <c:pt idx="2">
                  <c:v>3.5355530770010461E-2</c:v>
                </c:pt>
                <c:pt idx="3">
                  <c:v>1.0023900359743706E-2</c:v>
                </c:pt>
                <c:pt idx="4">
                  <c:v>-1.3618804022757999E-2</c:v>
                </c:pt>
                <c:pt idx="5">
                  <c:v>-4.1192896163238388E-2</c:v>
                </c:pt>
                <c:pt idx="6">
                  <c:v>-6.9301945407408722E-2</c:v>
                </c:pt>
                <c:pt idx="7">
                  <c:v>-1.9364904601269418E-2</c:v>
                </c:pt>
                <c:pt idx="8">
                  <c:v>-7.7855715324926467E-2</c:v>
                </c:pt>
                <c:pt idx="9">
                  <c:v>-0.10001984426491473</c:v>
                </c:pt>
              </c:numCache>
            </c:numRef>
          </c:val>
        </c:ser>
        <c:ser>
          <c:idx val="3"/>
          <c:order val="3"/>
          <c:tx>
            <c:v>Run 4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tas!$A$115:$A$124</c:f>
              <c:strCache>
                <c:ptCount val="10"/>
                <c:pt idx="0">
                  <c:v>1906-1915</c:v>
                </c:pt>
                <c:pt idx="1">
                  <c:v>1916-1925</c:v>
                </c:pt>
                <c:pt idx="2">
                  <c:v>1926-1935</c:v>
                </c:pt>
                <c:pt idx="3">
                  <c:v>1936-1945</c:v>
                </c:pt>
                <c:pt idx="4">
                  <c:v>1946-1955</c:v>
                </c:pt>
                <c:pt idx="5">
                  <c:v>1956-1965</c:v>
                </c:pt>
                <c:pt idx="6">
                  <c:v>1966-1975</c:v>
                </c:pt>
                <c:pt idx="7">
                  <c:v>1976-1985</c:v>
                </c:pt>
                <c:pt idx="8">
                  <c:v>1986-1995</c:v>
                </c:pt>
                <c:pt idx="9">
                  <c:v>1996-2005</c:v>
                </c:pt>
              </c:strCache>
            </c:strRef>
          </c:cat>
          <c:val>
            <c:numRef>
              <c:f>tas!$AN$115:$AN$124</c:f>
              <c:numCache>
                <c:formatCode>0.000</c:formatCode>
                <c:ptCount val="10"/>
                <c:pt idx="0">
                  <c:v>4.3339891913717569E-3</c:v>
                </c:pt>
                <c:pt idx="1">
                  <c:v>2.726105404480552E-2</c:v>
                </c:pt>
                <c:pt idx="2">
                  <c:v>-8.2797952486333509E-2</c:v>
                </c:pt>
                <c:pt idx="3">
                  <c:v>-7.3417324113779409E-2</c:v>
                </c:pt>
                <c:pt idx="4">
                  <c:v>4.1213037068263236E-2</c:v>
                </c:pt>
                <c:pt idx="5">
                  <c:v>4.803168960309552E-2</c:v>
                </c:pt>
                <c:pt idx="6">
                  <c:v>-6.7149417764943459E-2</c:v>
                </c:pt>
                <c:pt idx="7">
                  <c:v>-4.8734061892531461E-2</c:v>
                </c:pt>
                <c:pt idx="8">
                  <c:v>-6.5705851452969227E-2</c:v>
                </c:pt>
                <c:pt idx="9">
                  <c:v>-0.12562557709422287</c:v>
                </c:pt>
              </c:numCache>
            </c:numRef>
          </c:val>
        </c:ser>
        <c:ser>
          <c:idx val="4"/>
          <c:order val="4"/>
          <c:tx>
            <c:v>Run 5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tas!$A$115:$A$124</c:f>
              <c:strCache>
                <c:ptCount val="10"/>
                <c:pt idx="0">
                  <c:v>1906-1915</c:v>
                </c:pt>
                <c:pt idx="1">
                  <c:v>1916-1925</c:v>
                </c:pt>
                <c:pt idx="2">
                  <c:v>1926-1935</c:v>
                </c:pt>
                <c:pt idx="3">
                  <c:v>1936-1945</c:v>
                </c:pt>
                <c:pt idx="4">
                  <c:v>1946-1955</c:v>
                </c:pt>
                <c:pt idx="5">
                  <c:v>1956-1965</c:v>
                </c:pt>
                <c:pt idx="6">
                  <c:v>1966-1975</c:v>
                </c:pt>
                <c:pt idx="7">
                  <c:v>1976-1985</c:v>
                </c:pt>
                <c:pt idx="8">
                  <c:v>1986-1995</c:v>
                </c:pt>
                <c:pt idx="9">
                  <c:v>1996-2005</c:v>
                </c:pt>
              </c:strCache>
            </c:strRef>
          </c:cat>
          <c:val>
            <c:numRef>
              <c:f>tas!$AO$115:$AO$124</c:f>
              <c:numCache>
                <c:formatCode>0.000</c:formatCode>
                <c:ptCount val="10"/>
                <c:pt idx="0">
                  <c:v>-1.0164212325270153E-2</c:v>
                </c:pt>
                <c:pt idx="1">
                  <c:v>8.8444459427876078E-3</c:v>
                </c:pt>
                <c:pt idx="2">
                  <c:v>6.2031895518896166E-2</c:v>
                </c:pt>
                <c:pt idx="3">
                  <c:v>-1.4117736677826592E-2</c:v>
                </c:pt>
                <c:pt idx="4">
                  <c:v>-8.9942028119565795E-2</c:v>
                </c:pt>
                <c:pt idx="5">
                  <c:v>-5.4986477599203366E-2</c:v>
                </c:pt>
                <c:pt idx="6">
                  <c:v>-2.9306908324883744E-2</c:v>
                </c:pt>
                <c:pt idx="7">
                  <c:v>-4.4435182968311324E-2</c:v>
                </c:pt>
                <c:pt idx="8">
                  <c:v>-7.8203015419933214E-2</c:v>
                </c:pt>
                <c:pt idx="9">
                  <c:v>-3.8080888299594988E-2</c:v>
                </c:pt>
              </c:numCache>
            </c:numRef>
          </c:val>
        </c:ser>
        <c:ser>
          <c:idx val="5"/>
          <c:order val="5"/>
          <c:tx>
            <c:v>Runs 2-5 mean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tas!$AJ$115:$AJ$124</c:f>
              <c:numCache>
                <c:formatCode>0.000</c:formatCode>
                <c:ptCount val="10"/>
                <c:pt idx="0">
                  <c:v>1.1921311866441334E-2</c:v>
                </c:pt>
                <c:pt idx="1">
                  <c:v>1.9486006897848192E-2</c:v>
                </c:pt>
                <c:pt idx="2">
                  <c:v>-4.2906727858666952E-3</c:v>
                </c:pt>
                <c:pt idx="3">
                  <c:v>-1.6005557365858725E-2</c:v>
                </c:pt>
                <c:pt idx="4">
                  <c:v>-3.7709301719061075E-2</c:v>
                </c:pt>
                <c:pt idx="5">
                  <c:v>-6.0442287149725063E-2</c:v>
                </c:pt>
                <c:pt idx="6">
                  <c:v>-9.3759966699646827E-2</c:v>
                </c:pt>
                <c:pt idx="7">
                  <c:v>-9.4749100401153127E-2</c:v>
                </c:pt>
                <c:pt idx="8">
                  <c:v>-8.6093827707725071E-2</c:v>
                </c:pt>
                <c:pt idx="9">
                  <c:v>-0.1067583156298676</c:v>
                </c:pt>
              </c:numCache>
            </c:numRef>
          </c:val>
        </c:ser>
        <c:marker val="1"/>
        <c:axId val="147217792"/>
        <c:axId val="173761664"/>
      </c:lineChart>
      <c:catAx>
        <c:axId val="147217792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3761664"/>
        <c:crossesAt val="-0.30000000000000032"/>
        <c:auto val="1"/>
        <c:lblAlgn val="ctr"/>
        <c:lblOffset val="100"/>
      </c:catAx>
      <c:valAx>
        <c:axId val="173761664"/>
        <c:scaling>
          <c:orientation val="minMax"/>
          <c:max val="0.1"/>
          <c:min val="-0.30000000000000032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Decadal GMST change from preindustrial (1850)</a:t>
                </a:r>
              </a:p>
            </c:rich>
          </c:tx>
          <c:layout/>
        </c:title>
        <c:numFmt formatCode="0.00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4721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531816203778023"/>
          <c:y val="0.44760821912393045"/>
          <c:w val="0.22389875649344726"/>
          <c:h val="0.3137092742582798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04065781167487"/>
          <c:y val="3.3059606797896594E-2"/>
          <c:w val="0.81989743983540464"/>
          <c:h val="0.87730511286530366"/>
        </c:manualLayout>
      </c:layout>
      <c:lineChart>
        <c:grouping val="standard"/>
        <c:ser>
          <c:idx val="0"/>
          <c:order val="0"/>
          <c:tx>
            <c:v>Historical − Sum of the 6 forcings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Forcing!$A$5:$A$160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Forcing!$O$5:$O$160</c:f>
              <c:numCache>
                <c:formatCode>0.000</c:formatCode>
                <c:ptCount val="156"/>
                <c:pt idx="1">
                  <c:v>-1.7588270299999931E-3</c:v>
                </c:pt>
                <c:pt idx="2">
                  <c:v>-8.5907030000005602E-5</c:v>
                </c:pt>
                <c:pt idx="3">
                  <c:v>1.5632929699999978E-3</c:v>
                </c:pt>
                <c:pt idx="4">
                  <c:v>3.1931929700000014E-3</c:v>
                </c:pt>
                <c:pt idx="5">
                  <c:v>4.8765929700000064E-3</c:v>
                </c:pt>
                <c:pt idx="6">
                  <c:v>6.7656929699999591E-3</c:v>
                </c:pt>
                <c:pt idx="7">
                  <c:v>7.029692970000001E-3</c:v>
                </c:pt>
                <c:pt idx="8">
                  <c:v>8.5970929699999976E-3</c:v>
                </c:pt>
                <c:pt idx="9">
                  <c:v>1.1102592970000019E-2</c:v>
                </c:pt>
                <c:pt idx="10">
                  <c:v>1.3007492969999999E-2</c:v>
                </c:pt>
                <c:pt idx="11">
                  <c:v>1.4506392970000018E-2</c:v>
                </c:pt>
                <c:pt idx="12">
                  <c:v>1.5789592970000016E-2</c:v>
                </c:pt>
                <c:pt idx="13">
                  <c:v>1.6844192970000005E-2</c:v>
                </c:pt>
                <c:pt idx="14">
                  <c:v>1.8295392969999991E-2</c:v>
                </c:pt>
                <c:pt idx="15">
                  <c:v>1.9721992970000005E-2</c:v>
                </c:pt>
                <c:pt idx="16">
                  <c:v>2.1071792969999989E-2</c:v>
                </c:pt>
                <c:pt idx="17">
                  <c:v>2.2404392969999978E-2</c:v>
                </c:pt>
                <c:pt idx="18">
                  <c:v>2.3782092970000002E-2</c:v>
                </c:pt>
                <c:pt idx="19">
                  <c:v>2.5191292970000001E-2</c:v>
                </c:pt>
                <c:pt idx="20">
                  <c:v>2.658089297000002E-2</c:v>
                </c:pt>
                <c:pt idx="21">
                  <c:v>2.8463792969999985E-2</c:v>
                </c:pt>
                <c:pt idx="22">
                  <c:v>3.0371792970000006E-2</c:v>
                </c:pt>
                <c:pt idx="23">
                  <c:v>3.2165792970000009E-2</c:v>
                </c:pt>
                <c:pt idx="24">
                  <c:v>3.3979792969999992E-2</c:v>
                </c:pt>
                <c:pt idx="25">
                  <c:v>3.5662392969999998E-2</c:v>
                </c:pt>
                <c:pt idx="26">
                  <c:v>3.7650292969999985E-2</c:v>
                </c:pt>
                <c:pt idx="27">
                  <c:v>4.0315992969999992E-2</c:v>
                </c:pt>
                <c:pt idx="28">
                  <c:v>4.2897792969999987E-2</c:v>
                </c:pt>
                <c:pt idx="29">
                  <c:v>4.5413092970000013E-2</c:v>
                </c:pt>
                <c:pt idx="30">
                  <c:v>4.7916092970000018E-2</c:v>
                </c:pt>
                <c:pt idx="31">
                  <c:v>5.027989296999999E-2</c:v>
                </c:pt>
                <c:pt idx="32">
                  <c:v>5.2483392970000015E-2</c:v>
                </c:pt>
                <c:pt idx="33">
                  <c:v>5.517169297000013E-2</c:v>
                </c:pt>
                <c:pt idx="34">
                  <c:v>4.7102492969999687E-2</c:v>
                </c:pt>
                <c:pt idx="35">
                  <c:v>5.4244392969999833E-2</c:v>
                </c:pt>
                <c:pt idx="36">
                  <c:v>6.108769296999994E-2</c:v>
                </c:pt>
                <c:pt idx="37">
                  <c:v>6.2760692969999976E-2</c:v>
                </c:pt>
                <c:pt idx="38">
                  <c:v>6.6046092969999914E-2</c:v>
                </c:pt>
                <c:pt idx="39">
                  <c:v>6.7857692969999994E-2</c:v>
                </c:pt>
                <c:pt idx="40">
                  <c:v>7.0337564020000021E-2</c:v>
                </c:pt>
                <c:pt idx="41">
                  <c:v>7.18858E-2</c:v>
                </c:pt>
                <c:pt idx="42">
                  <c:v>7.3973659999999997E-2</c:v>
                </c:pt>
                <c:pt idx="43">
                  <c:v>7.5890630000000028E-2</c:v>
                </c:pt>
                <c:pt idx="44">
                  <c:v>7.760177000000007E-2</c:v>
                </c:pt>
                <c:pt idx="45">
                  <c:v>7.9080859999999975E-2</c:v>
                </c:pt>
                <c:pt idx="46">
                  <c:v>8.1493770000000021E-2</c:v>
                </c:pt>
                <c:pt idx="47">
                  <c:v>8.1273080000000011E-2</c:v>
                </c:pt>
                <c:pt idx="48">
                  <c:v>8.203023000000001E-2</c:v>
                </c:pt>
                <c:pt idx="49">
                  <c:v>8.4722730000000052E-2</c:v>
                </c:pt>
                <c:pt idx="50">
                  <c:v>8.6654669999999989E-2</c:v>
                </c:pt>
                <c:pt idx="51">
                  <c:v>8.8806400000000063E-2</c:v>
                </c:pt>
                <c:pt idx="52">
                  <c:v>9.270280000000003E-2</c:v>
                </c:pt>
                <c:pt idx="53">
                  <c:v>9.1509799999999863E-2</c:v>
                </c:pt>
                <c:pt idx="54">
                  <c:v>9.3346599999999946E-2</c:v>
                </c:pt>
                <c:pt idx="55">
                  <c:v>9.6300299999999978E-2</c:v>
                </c:pt>
                <c:pt idx="56">
                  <c:v>9.8626699999999956E-2</c:v>
                </c:pt>
                <c:pt idx="57">
                  <c:v>0.10005070000000002</c:v>
                </c:pt>
                <c:pt idx="58">
                  <c:v>0.10215420000000003</c:v>
                </c:pt>
                <c:pt idx="59">
                  <c:v>0.10471728000000002</c:v>
                </c:pt>
                <c:pt idx="60">
                  <c:v>0.10671330000000007</c:v>
                </c:pt>
                <c:pt idx="61">
                  <c:v>0.10846149999999999</c:v>
                </c:pt>
                <c:pt idx="62">
                  <c:v>0.10788408999999992</c:v>
                </c:pt>
                <c:pt idx="63">
                  <c:v>0.11121539999999996</c:v>
                </c:pt>
                <c:pt idx="64">
                  <c:v>0.11330409999999999</c:v>
                </c:pt>
                <c:pt idx="65">
                  <c:v>0.11512610000000006</c:v>
                </c:pt>
                <c:pt idx="66">
                  <c:v>0.11678440000000001</c:v>
                </c:pt>
                <c:pt idx="67">
                  <c:v>0.11828240000000001</c:v>
                </c:pt>
                <c:pt idx="68">
                  <c:v>0.11995219999999995</c:v>
                </c:pt>
                <c:pt idx="69">
                  <c:v>0.12151109999999998</c:v>
                </c:pt>
                <c:pt idx="70">
                  <c:v>0.12344410000000006</c:v>
                </c:pt>
                <c:pt idx="71">
                  <c:v>0.12491980000000003</c:v>
                </c:pt>
                <c:pt idx="72">
                  <c:v>0.12737289999999996</c:v>
                </c:pt>
                <c:pt idx="73">
                  <c:v>0.12975479999999995</c:v>
                </c:pt>
                <c:pt idx="74">
                  <c:v>0.13204422000000005</c:v>
                </c:pt>
                <c:pt idx="75">
                  <c:v>0.13418559999999979</c:v>
                </c:pt>
                <c:pt idx="76">
                  <c:v>0.13658479999999995</c:v>
                </c:pt>
                <c:pt idx="77">
                  <c:v>0.13929330000000006</c:v>
                </c:pt>
                <c:pt idx="78">
                  <c:v>0.14187764000000003</c:v>
                </c:pt>
                <c:pt idx="79">
                  <c:v>0.14373588000000015</c:v>
                </c:pt>
                <c:pt idx="80">
                  <c:v>0.14643853000000007</c:v>
                </c:pt>
                <c:pt idx="81">
                  <c:v>0.14816010000000002</c:v>
                </c:pt>
                <c:pt idx="82">
                  <c:v>0.15002949999999993</c:v>
                </c:pt>
                <c:pt idx="83">
                  <c:v>0.15132860000000004</c:v>
                </c:pt>
                <c:pt idx="84">
                  <c:v>0.15318419999999999</c:v>
                </c:pt>
                <c:pt idx="85">
                  <c:v>0.15490300000000001</c:v>
                </c:pt>
                <c:pt idx="86">
                  <c:v>0.15658969999999983</c:v>
                </c:pt>
                <c:pt idx="87">
                  <c:v>0.15826940000000012</c:v>
                </c:pt>
                <c:pt idx="88">
                  <c:v>0.16013449999999996</c:v>
                </c:pt>
                <c:pt idx="89">
                  <c:v>0.16164099999999992</c:v>
                </c:pt>
                <c:pt idx="90">
                  <c:v>0.16316499999999989</c:v>
                </c:pt>
                <c:pt idx="91">
                  <c:v>0.16434589999999993</c:v>
                </c:pt>
                <c:pt idx="92">
                  <c:v>0.1655259</c:v>
                </c:pt>
                <c:pt idx="93">
                  <c:v>0.16687236999999999</c:v>
                </c:pt>
                <c:pt idx="94">
                  <c:v>0.1679138</c:v>
                </c:pt>
                <c:pt idx="95">
                  <c:v>0.16909097999999989</c:v>
                </c:pt>
                <c:pt idx="96">
                  <c:v>0.17018859000000019</c:v>
                </c:pt>
                <c:pt idx="97">
                  <c:v>0.17122870999999984</c:v>
                </c:pt>
                <c:pt idx="98">
                  <c:v>0.17244951000000008</c:v>
                </c:pt>
                <c:pt idx="99">
                  <c:v>0.17363655000000011</c:v>
                </c:pt>
                <c:pt idx="100">
                  <c:v>0.17457281000000002</c:v>
                </c:pt>
                <c:pt idx="101">
                  <c:v>0.17812170000000005</c:v>
                </c:pt>
                <c:pt idx="102">
                  <c:v>0.18202175999999981</c:v>
                </c:pt>
                <c:pt idx="103">
                  <c:v>0.18565312999999994</c:v>
                </c:pt>
                <c:pt idx="104">
                  <c:v>0.1894494799999995</c:v>
                </c:pt>
                <c:pt idx="105">
                  <c:v>0.19290709000000028</c:v>
                </c:pt>
                <c:pt idx="106">
                  <c:v>0.19657100000000027</c:v>
                </c:pt>
                <c:pt idx="107">
                  <c:v>0.20023289999999994</c:v>
                </c:pt>
                <c:pt idx="108">
                  <c:v>0.20385340000000007</c:v>
                </c:pt>
                <c:pt idx="109">
                  <c:v>0.2074843999999999</c:v>
                </c:pt>
                <c:pt idx="110">
                  <c:v>0.21154069999999991</c:v>
                </c:pt>
                <c:pt idx="111">
                  <c:v>0.21296840000000006</c:v>
                </c:pt>
                <c:pt idx="112">
                  <c:v>0.2135958</c:v>
                </c:pt>
                <c:pt idx="113">
                  <c:v>0.2194712000000002</c:v>
                </c:pt>
                <c:pt idx="114">
                  <c:v>0.21194530000000011</c:v>
                </c:pt>
                <c:pt idx="115">
                  <c:v>0.21362289999999984</c:v>
                </c:pt>
                <c:pt idx="116">
                  <c:v>0.21588549999999995</c:v>
                </c:pt>
                <c:pt idx="117">
                  <c:v>0.21713289999999996</c:v>
                </c:pt>
                <c:pt idx="118">
                  <c:v>0.2199416999999998</c:v>
                </c:pt>
                <c:pt idx="119">
                  <c:v>0.21908719999999982</c:v>
                </c:pt>
                <c:pt idx="120">
                  <c:v>0.21859780000000018</c:v>
                </c:pt>
                <c:pt idx="121">
                  <c:v>0.21911219999999987</c:v>
                </c:pt>
                <c:pt idx="122">
                  <c:v>0.2198789000000001</c:v>
                </c:pt>
                <c:pt idx="123">
                  <c:v>0.22129776000000012</c:v>
                </c:pt>
                <c:pt idx="124">
                  <c:v>0.22283239999999971</c:v>
                </c:pt>
                <c:pt idx="125">
                  <c:v>0.22550570000000025</c:v>
                </c:pt>
                <c:pt idx="126">
                  <c:v>0.22375809999999996</c:v>
                </c:pt>
                <c:pt idx="127">
                  <c:v>0.22384879999999985</c:v>
                </c:pt>
                <c:pt idx="128">
                  <c:v>0.22556789999999949</c:v>
                </c:pt>
                <c:pt idx="129">
                  <c:v>0.22555099999999983</c:v>
                </c:pt>
                <c:pt idx="130">
                  <c:v>0.22609759999999968</c:v>
                </c:pt>
                <c:pt idx="131">
                  <c:v>0.22636970000000045</c:v>
                </c:pt>
                <c:pt idx="132">
                  <c:v>0.24017079999999991</c:v>
                </c:pt>
                <c:pt idx="133">
                  <c:v>0.23483940000000036</c:v>
                </c:pt>
                <c:pt idx="134">
                  <c:v>0.22997614999999971</c:v>
                </c:pt>
                <c:pt idx="135">
                  <c:v>0.22767220000000044</c:v>
                </c:pt>
                <c:pt idx="136">
                  <c:v>0.22813440000000029</c:v>
                </c:pt>
                <c:pt idx="137">
                  <c:v>0.22905704999999976</c:v>
                </c:pt>
                <c:pt idx="138">
                  <c:v>0.22875259999999908</c:v>
                </c:pt>
                <c:pt idx="139">
                  <c:v>0.22730959999999989</c:v>
                </c:pt>
                <c:pt idx="140">
                  <c:v>0.227827</c:v>
                </c:pt>
                <c:pt idx="141">
                  <c:v>0.23437600000000014</c:v>
                </c:pt>
                <c:pt idx="142">
                  <c:v>0.23809109999999972</c:v>
                </c:pt>
                <c:pt idx="143">
                  <c:v>0.23078430000000028</c:v>
                </c:pt>
                <c:pt idx="144">
                  <c:v>0.2291291400000004</c:v>
                </c:pt>
                <c:pt idx="145">
                  <c:v>0.22822629999999933</c:v>
                </c:pt>
                <c:pt idx="146">
                  <c:v>0.22791560000000022</c:v>
                </c:pt>
                <c:pt idx="147">
                  <c:v>0.22757069999999979</c:v>
                </c:pt>
                <c:pt idx="148">
                  <c:v>0.22700059999999977</c:v>
                </c:pt>
                <c:pt idx="149">
                  <c:v>0.22717829999999939</c:v>
                </c:pt>
                <c:pt idx="150">
                  <c:v>0.22683420000000076</c:v>
                </c:pt>
                <c:pt idx="151">
                  <c:v>0.22673020000000088</c:v>
                </c:pt>
                <c:pt idx="152">
                  <c:v>0.22673040000000055</c:v>
                </c:pt>
                <c:pt idx="153">
                  <c:v>0.22669680000000003</c:v>
                </c:pt>
                <c:pt idx="154">
                  <c:v>0.22616129999999979</c:v>
                </c:pt>
                <c:pt idx="155">
                  <c:v>0.22717190000000009</c:v>
                </c:pt>
              </c:numCache>
            </c:numRef>
          </c:val>
        </c:ser>
        <c:ser>
          <c:idx val="1"/>
          <c:order val="1"/>
          <c:tx>
            <c:v>SnowAlbedo_BC − Land use change</c:v>
          </c:tx>
          <c:spPr>
            <a:ln w="381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Forcing!$A$5:$A$160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Forcing!$P$5:$P$160</c:f>
              <c:numCache>
                <c:formatCode>0.000</c:formatCode>
                <c:ptCount val="156"/>
                <c:pt idx="1">
                  <c:v>1.6394999999999999E-3</c:v>
                </c:pt>
                <c:pt idx="2">
                  <c:v>3.2775E-3</c:v>
                </c:pt>
                <c:pt idx="3">
                  <c:v>4.9214999999999997E-3</c:v>
                </c:pt>
                <c:pt idx="4">
                  <c:v>6.5604999999999995E-3</c:v>
                </c:pt>
                <c:pt idx="5">
                  <c:v>8.2024999999999997E-3</c:v>
                </c:pt>
                <c:pt idx="6">
                  <c:v>9.8495000000000006E-3</c:v>
                </c:pt>
                <c:pt idx="7">
                  <c:v>1.1497499999999999E-2</c:v>
                </c:pt>
                <c:pt idx="8">
                  <c:v>1.31355E-2</c:v>
                </c:pt>
                <c:pt idx="9">
                  <c:v>1.47905E-2</c:v>
                </c:pt>
                <c:pt idx="10">
                  <c:v>1.6436500000000003E-2</c:v>
                </c:pt>
                <c:pt idx="11">
                  <c:v>1.7763500000000002E-2</c:v>
                </c:pt>
                <c:pt idx="12">
                  <c:v>1.9090500000000003E-2</c:v>
                </c:pt>
                <c:pt idx="13">
                  <c:v>2.0413500000000001E-2</c:v>
                </c:pt>
                <c:pt idx="14">
                  <c:v>2.1738500000000001E-2</c:v>
                </c:pt>
                <c:pt idx="15">
                  <c:v>2.3071500000000002E-2</c:v>
                </c:pt>
                <c:pt idx="16">
                  <c:v>2.4396500000000002E-2</c:v>
                </c:pt>
                <c:pt idx="17">
                  <c:v>2.5731500000000001E-2</c:v>
                </c:pt>
                <c:pt idx="18">
                  <c:v>2.7061500000000002E-2</c:v>
                </c:pt>
                <c:pt idx="19">
                  <c:v>2.8390500000000003E-2</c:v>
                </c:pt>
                <c:pt idx="20">
                  <c:v>2.9721500000000001E-2</c:v>
                </c:pt>
                <c:pt idx="21">
                  <c:v>3.1609499999999999E-2</c:v>
                </c:pt>
                <c:pt idx="22">
                  <c:v>3.34915E-2</c:v>
                </c:pt>
                <c:pt idx="23">
                  <c:v>3.5375500000000004E-2</c:v>
                </c:pt>
                <c:pt idx="24">
                  <c:v>3.7257499999999999E-2</c:v>
                </c:pt>
                <c:pt idx="25">
                  <c:v>3.9148500000000003E-2</c:v>
                </c:pt>
                <c:pt idx="26">
                  <c:v>4.1586100000000001E-2</c:v>
                </c:pt>
                <c:pt idx="27">
                  <c:v>4.403E-2</c:v>
                </c:pt>
                <c:pt idx="28">
                  <c:v>4.6475699999999995E-2</c:v>
                </c:pt>
                <c:pt idx="29">
                  <c:v>4.8922800000000002E-2</c:v>
                </c:pt>
                <c:pt idx="30">
                  <c:v>5.1367000000000003E-2</c:v>
                </c:pt>
                <c:pt idx="31">
                  <c:v>5.3741900000000002E-2</c:v>
                </c:pt>
                <c:pt idx="32">
                  <c:v>5.61112E-2</c:v>
                </c:pt>
                <c:pt idx="33">
                  <c:v>5.84801E-2</c:v>
                </c:pt>
                <c:pt idx="34">
                  <c:v>6.0856600000000004E-2</c:v>
                </c:pt>
                <c:pt idx="35">
                  <c:v>6.3227900000000004E-2</c:v>
                </c:pt>
                <c:pt idx="36">
                  <c:v>6.5596100000000004E-2</c:v>
                </c:pt>
                <c:pt idx="37">
                  <c:v>6.796590000000001E-2</c:v>
                </c:pt>
                <c:pt idx="38">
                  <c:v>7.0348300000000002E-2</c:v>
                </c:pt>
                <c:pt idx="39">
                  <c:v>7.2715100000000005E-2</c:v>
                </c:pt>
                <c:pt idx="40">
                  <c:v>7.5088799999999997E-2</c:v>
                </c:pt>
                <c:pt idx="41">
                  <c:v>7.6685699999999996E-2</c:v>
                </c:pt>
                <c:pt idx="42">
                  <c:v>7.827110000000001E-2</c:v>
                </c:pt>
                <c:pt idx="43">
                  <c:v>7.9873100000000002E-2</c:v>
                </c:pt>
                <c:pt idx="44">
                  <c:v>8.1454800000000008E-2</c:v>
                </c:pt>
                <c:pt idx="45">
                  <c:v>8.3050299999999994E-2</c:v>
                </c:pt>
                <c:pt idx="46">
                  <c:v>8.4646399999999997E-2</c:v>
                </c:pt>
                <c:pt idx="47">
                  <c:v>8.6238700000000001E-2</c:v>
                </c:pt>
                <c:pt idx="48">
                  <c:v>8.7836900000000009E-2</c:v>
                </c:pt>
                <c:pt idx="49">
                  <c:v>8.9430799999999991E-2</c:v>
                </c:pt>
                <c:pt idx="50">
                  <c:v>9.1025999999999996E-2</c:v>
                </c:pt>
                <c:pt idx="51">
                  <c:v>9.3052800000000005E-2</c:v>
                </c:pt>
                <c:pt idx="52">
                  <c:v>9.5092700000000002E-2</c:v>
                </c:pt>
                <c:pt idx="53">
                  <c:v>9.7129300000000002E-2</c:v>
                </c:pt>
                <c:pt idx="54">
                  <c:v>9.9163700000000007E-2</c:v>
                </c:pt>
                <c:pt idx="55">
                  <c:v>0.1011947</c:v>
                </c:pt>
                <c:pt idx="56">
                  <c:v>0.1032305</c:v>
                </c:pt>
                <c:pt idx="57">
                  <c:v>0.1052604</c:v>
                </c:pt>
                <c:pt idx="58">
                  <c:v>0.107293</c:v>
                </c:pt>
                <c:pt idx="59">
                  <c:v>0.10933279999999999</c:v>
                </c:pt>
                <c:pt idx="60">
                  <c:v>0.11136459999999999</c:v>
                </c:pt>
                <c:pt idx="61">
                  <c:v>0.112969</c:v>
                </c:pt>
                <c:pt idx="62">
                  <c:v>0.11458280000000001</c:v>
                </c:pt>
                <c:pt idx="63">
                  <c:v>0.11619360000000001</c:v>
                </c:pt>
                <c:pt idx="64">
                  <c:v>0.11779829999999999</c:v>
                </c:pt>
                <c:pt idx="65">
                  <c:v>0.11940819999999999</c:v>
                </c:pt>
                <c:pt idx="66">
                  <c:v>0.12101719999999999</c:v>
                </c:pt>
                <c:pt idx="67">
                  <c:v>0.12262440000000001</c:v>
                </c:pt>
                <c:pt idx="68">
                  <c:v>0.12423530000000001</c:v>
                </c:pt>
                <c:pt idx="69">
                  <c:v>0.1258474</c:v>
                </c:pt>
                <c:pt idx="70">
                  <c:v>0.1274662</c:v>
                </c:pt>
                <c:pt idx="71">
                  <c:v>0.1297159</c:v>
                </c:pt>
                <c:pt idx="72">
                  <c:v>0.13196869999999999</c:v>
                </c:pt>
                <c:pt idx="73">
                  <c:v>0.1342208</c:v>
                </c:pt>
                <c:pt idx="74">
                  <c:v>0.13648250000000001</c:v>
                </c:pt>
                <c:pt idx="75">
                  <c:v>0.13873950000000002</c:v>
                </c:pt>
                <c:pt idx="76">
                  <c:v>0.14128160000000001</c:v>
                </c:pt>
                <c:pt idx="77">
                  <c:v>0.1438275</c:v>
                </c:pt>
                <c:pt idx="78">
                  <c:v>0.14636169999999998</c:v>
                </c:pt>
                <c:pt idx="79">
                  <c:v>0.1489074</c:v>
                </c:pt>
                <c:pt idx="80">
                  <c:v>0.15145649999999999</c:v>
                </c:pt>
                <c:pt idx="81">
                  <c:v>0.15321470000000001</c:v>
                </c:pt>
                <c:pt idx="82">
                  <c:v>0.15497250000000001</c:v>
                </c:pt>
                <c:pt idx="83">
                  <c:v>0.15672430000000001</c:v>
                </c:pt>
                <c:pt idx="84">
                  <c:v>0.1584748</c:v>
                </c:pt>
                <c:pt idx="85">
                  <c:v>0.16022400000000001</c:v>
                </c:pt>
                <c:pt idx="86">
                  <c:v>0.16197919999999999</c:v>
                </c:pt>
                <c:pt idx="87">
                  <c:v>0.1637392</c:v>
                </c:pt>
                <c:pt idx="88">
                  <c:v>0.1654939</c:v>
                </c:pt>
                <c:pt idx="89">
                  <c:v>0.16724800000000001</c:v>
                </c:pt>
                <c:pt idx="90">
                  <c:v>0.16900109999999999</c:v>
                </c:pt>
                <c:pt idx="91">
                  <c:v>0.17023160000000001</c:v>
                </c:pt>
                <c:pt idx="92">
                  <c:v>0.17145569999999999</c:v>
                </c:pt>
                <c:pt idx="93">
                  <c:v>0.17268350000000002</c:v>
                </c:pt>
                <c:pt idx="94">
                  <c:v>0.1739126</c:v>
                </c:pt>
                <c:pt idx="95">
                  <c:v>0.1751431</c:v>
                </c:pt>
                <c:pt idx="96">
                  <c:v>0.17636760000000001</c:v>
                </c:pt>
                <c:pt idx="97">
                  <c:v>0.1775986</c:v>
                </c:pt>
                <c:pt idx="98">
                  <c:v>0.17882809999999999</c:v>
                </c:pt>
                <c:pt idx="99">
                  <c:v>0.180058</c:v>
                </c:pt>
                <c:pt idx="100">
                  <c:v>0.181285</c:v>
                </c:pt>
                <c:pt idx="101">
                  <c:v>0.18510940000000001</c:v>
                </c:pt>
                <c:pt idx="102">
                  <c:v>0.1889284</c:v>
                </c:pt>
                <c:pt idx="103">
                  <c:v>0.19274809999999998</c:v>
                </c:pt>
                <c:pt idx="104">
                  <c:v>0.19657520000000001</c:v>
                </c:pt>
                <c:pt idx="105">
                  <c:v>0.20039570000000001</c:v>
                </c:pt>
                <c:pt idx="106">
                  <c:v>0.20423289999999999</c:v>
                </c:pt>
                <c:pt idx="107">
                  <c:v>0.20806169999999999</c:v>
                </c:pt>
                <c:pt idx="108">
                  <c:v>0.21189819999999998</c:v>
                </c:pt>
                <c:pt idx="109">
                  <c:v>0.2157375</c:v>
                </c:pt>
                <c:pt idx="110">
                  <c:v>0.21958800000000001</c:v>
                </c:pt>
                <c:pt idx="111">
                  <c:v>0.22056970000000001</c:v>
                </c:pt>
                <c:pt idx="112">
                  <c:v>0.2215482</c:v>
                </c:pt>
                <c:pt idx="113">
                  <c:v>0.22253900000000001</c:v>
                </c:pt>
                <c:pt idx="114">
                  <c:v>0.2235298</c:v>
                </c:pt>
                <c:pt idx="115">
                  <c:v>0.22450989999999998</c:v>
                </c:pt>
                <c:pt idx="116">
                  <c:v>0.22550510000000001</c:v>
                </c:pt>
                <c:pt idx="117">
                  <c:v>0.22648209999999999</c:v>
                </c:pt>
                <c:pt idx="118">
                  <c:v>0.22747720000000002</c:v>
                </c:pt>
                <c:pt idx="119">
                  <c:v>0.22846810000000001</c:v>
                </c:pt>
                <c:pt idx="120">
                  <c:v>0.22944579999999998</c:v>
                </c:pt>
                <c:pt idx="121">
                  <c:v>0.23058049999999999</c:v>
                </c:pt>
                <c:pt idx="122">
                  <c:v>0.2317081</c:v>
                </c:pt>
                <c:pt idx="123">
                  <c:v>0.23283319999999999</c:v>
                </c:pt>
                <c:pt idx="124">
                  <c:v>0.2339666</c:v>
                </c:pt>
                <c:pt idx="125">
                  <c:v>0.23508470000000001</c:v>
                </c:pt>
                <c:pt idx="126">
                  <c:v>0.23620869999999999</c:v>
                </c:pt>
                <c:pt idx="127">
                  <c:v>0.23733159999999998</c:v>
                </c:pt>
                <c:pt idx="128">
                  <c:v>0.2384647</c:v>
                </c:pt>
                <c:pt idx="129">
                  <c:v>0.2395834</c:v>
                </c:pt>
                <c:pt idx="130">
                  <c:v>0.2407087</c:v>
                </c:pt>
                <c:pt idx="131">
                  <c:v>0.2414028</c:v>
                </c:pt>
                <c:pt idx="132">
                  <c:v>0.24211100000000002</c:v>
                </c:pt>
                <c:pt idx="133">
                  <c:v>0.24280030000000002</c:v>
                </c:pt>
                <c:pt idx="134">
                  <c:v>0.24349480000000001</c:v>
                </c:pt>
                <c:pt idx="135">
                  <c:v>0.2441856</c:v>
                </c:pt>
                <c:pt idx="136">
                  <c:v>0.24488510000000002</c:v>
                </c:pt>
                <c:pt idx="137">
                  <c:v>0.2466199</c:v>
                </c:pt>
                <c:pt idx="138">
                  <c:v>0.2475928</c:v>
                </c:pt>
                <c:pt idx="139">
                  <c:v>0.24718010000000001</c:v>
                </c:pt>
                <c:pt idx="140">
                  <c:v>0.247974</c:v>
                </c:pt>
                <c:pt idx="141">
                  <c:v>0.244418</c:v>
                </c:pt>
                <c:pt idx="142">
                  <c:v>0.248781</c:v>
                </c:pt>
                <c:pt idx="143">
                  <c:v>0.248781</c:v>
                </c:pt>
                <c:pt idx="144">
                  <c:v>0.248781</c:v>
                </c:pt>
                <c:pt idx="145">
                  <c:v>0.248781</c:v>
                </c:pt>
                <c:pt idx="146">
                  <c:v>0.248781</c:v>
                </c:pt>
                <c:pt idx="147">
                  <c:v>0.248781</c:v>
                </c:pt>
                <c:pt idx="148">
                  <c:v>0.248781</c:v>
                </c:pt>
                <c:pt idx="149">
                  <c:v>0.248781</c:v>
                </c:pt>
                <c:pt idx="150">
                  <c:v>0.248781</c:v>
                </c:pt>
                <c:pt idx="151">
                  <c:v>0.248781</c:v>
                </c:pt>
                <c:pt idx="152">
                  <c:v>0.248781</c:v>
                </c:pt>
                <c:pt idx="153">
                  <c:v>0.248781</c:v>
                </c:pt>
                <c:pt idx="154">
                  <c:v>0.248781</c:v>
                </c:pt>
                <c:pt idx="155">
                  <c:v>0.248781</c:v>
                </c:pt>
              </c:numCache>
            </c:numRef>
          </c:val>
        </c:ser>
        <c:marker val="1"/>
        <c:axId val="174897792"/>
        <c:axId val="174911872"/>
      </c:lineChart>
      <c:catAx>
        <c:axId val="1748977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4911872"/>
        <c:crosses val="autoZero"/>
        <c:auto val="1"/>
        <c:lblAlgn val="ctr"/>
        <c:lblOffset val="100"/>
        <c:tickLblSkip val="25"/>
        <c:tickMarkSkip val="5"/>
      </c:catAx>
      <c:valAx>
        <c:axId val="174911872"/>
        <c:scaling>
          <c:orientation val="minMax"/>
          <c:max val="0.30000000000000016"/>
          <c:min val="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Forcing difference (iRF: W/m2)</a:t>
                </a:r>
              </a:p>
            </c:rich>
          </c:tx>
          <c:layout>
            <c:manualLayout>
              <c:xMode val="edge"/>
              <c:yMode val="edge"/>
              <c:x val="3.608398408939124E-3"/>
              <c:y val="0.20218851492725587"/>
            </c:manualLayout>
          </c:layout>
        </c:title>
        <c:numFmt formatCode="0.0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4897792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3107620081346837"/>
          <c:y val="0.72307813867206372"/>
          <c:w val="0.52320952032853085"/>
          <c:h val="0.17022079752708275"/>
        </c:manualLayout>
      </c:layout>
      <c:txPr>
        <a:bodyPr/>
        <a:lstStyle/>
        <a:p>
          <a:pPr>
            <a:defRPr sz="1600"/>
          </a:pPr>
          <a:endParaRPr lang="en-U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5.8402243454350883E-2"/>
          <c:y val="1.500340497978294E-2"/>
          <c:w val="0.92820445283433373"/>
          <c:h val="0.93473898305084768"/>
        </c:manualLayout>
      </c:layout>
      <c:lineChart>
        <c:grouping val="standard"/>
        <c:ser>
          <c:idx val="0"/>
          <c:order val="0"/>
          <c:tx>
            <c:v>OHU</c:v>
          </c:tx>
          <c:spPr>
            <a:ln w="381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'OHC emulation'!$A$4:$A$159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'OHC emulation'!$D$4:$D$159</c:f>
              <c:numCache>
                <c:formatCode>0.000</c:formatCode>
                <c:ptCount val="156"/>
                <c:pt idx="0">
                  <c:v>0</c:v>
                </c:pt>
                <c:pt idx="1">
                  <c:v>7.9160179957176682E-2</c:v>
                </c:pt>
                <c:pt idx="2">
                  <c:v>0.12274033042609608</c:v>
                </c:pt>
                <c:pt idx="3">
                  <c:v>0.15387711903795787</c:v>
                </c:pt>
                <c:pt idx="4">
                  <c:v>0.1072601484436331</c:v>
                </c:pt>
                <c:pt idx="5">
                  <c:v>-2.5121134203996344E-2</c:v>
                </c:pt>
                <c:pt idx="6">
                  <c:v>-0.34249744682647715</c:v>
                </c:pt>
                <c:pt idx="7">
                  <c:v>-0.42557566910953748</c:v>
                </c:pt>
                <c:pt idx="8">
                  <c:v>-0.12899464201930103</c:v>
                </c:pt>
                <c:pt idx="9">
                  <c:v>7.6570142965569452E-2</c:v>
                </c:pt>
                <c:pt idx="10">
                  <c:v>0.13819331246575622</c:v>
                </c:pt>
                <c:pt idx="11">
                  <c:v>0.12777656111205776</c:v>
                </c:pt>
                <c:pt idx="12">
                  <c:v>5.2617543026907257E-2</c:v>
                </c:pt>
                <c:pt idx="13">
                  <c:v>5.328660420777645E-2</c:v>
                </c:pt>
                <c:pt idx="14">
                  <c:v>7.865907048920201E-2</c:v>
                </c:pt>
                <c:pt idx="15">
                  <c:v>3.2484435933801951E-2</c:v>
                </c:pt>
                <c:pt idx="16">
                  <c:v>5.7911319738325868E-2</c:v>
                </c:pt>
                <c:pt idx="17">
                  <c:v>9.4261834672503098E-2</c:v>
                </c:pt>
                <c:pt idx="18">
                  <c:v>8.9138377775169142E-2</c:v>
                </c:pt>
                <c:pt idx="19">
                  <c:v>7.1601628543400297E-2</c:v>
                </c:pt>
                <c:pt idx="20">
                  <c:v>0.11400777341151454</c:v>
                </c:pt>
                <c:pt idx="21">
                  <c:v>0.21787323057978833</c:v>
                </c:pt>
                <c:pt idx="22">
                  <c:v>0.15487670880538926</c:v>
                </c:pt>
                <c:pt idx="23">
                  <c:v>0.10649279272166622</c:v>
                </c:pt>
                <c:pt idx="24">
                  <c:v>0.14721738233822371</c:v>
                </c:pt>
                <c:pt idx="25">
                  <c:v>0.13010281503030396</c:v>
                </c:pt>
                <c:pt idx="26">
                  <c:v>0.10531721066556365</c:v>
                </c:pt>
                <c:pt idx="27">
                  <c:v>6.5207913136057449E-2</c:v>
                </c:pt>
                <c:pt idx="28">
                  <c:v>0.11054184410360267</c:v>
                </c:pt>
                <c:pt idx="29">
                  <c:v>0.2171018398521026</c:v>
                </c:pt>
                <c:pt idx="30">
                  <c:v>0.19380106553834139</c:v>
                </c:pt>
                <c:pt idx="31">
                  <c:v>0.18152157091130619</c:v>
                </c:pt>
                <c:pt idx="32">
                  <c:v>5.9058502854894356E-2</c:v>
                </c:pt>
                <c:pt idx="33">
                  <c:v>-0.6990043430749604</c:v>
                </c:pt>
                <c:pt idx="34">
                  <c:v>-1.0710519400913976</c:v>
                </c:pt>
                <c:pt idx="35">
                  <c:v>-0.40141165178090865</c:v>
                </c:pt>
                <c:pt idx="36">
                  <c:v>-3.4417810887749811E-2</c:v>
                </c:pt>
                <c:pt idx="37">
                  <c:v>-8.4605870847855339E-4</c:v>
                </c:pt>
                <c:pt idx="38">
                  <c:v>6.6453923511725022E-2</c:v>
                </c:pt>
                <c:pt idx="39">
                  <c:v>-5.9038618734711737E-2</c:v>
                </c:pt>
                <c:pt idx="40">
                  <c:v>-6.411086981117628E-2</c:v>
                </c:pt>
                <c:pt idx="41">
                  <c:v>0.12635044824759106</c:v>
                </c:pt>
                <c:pt idx="42">
                  <c:v>0.21724305147867223</c:v>
                </c:pt>
                <c:pt idx="43">
                  <c:v>0.20469666085823943</c:v>
                </c:pt>
                <c:pt idx="44">
                  <c:v>0.20638005279172142</c:v>
                </c:pt>
                <c:pt idx="45">
                  <c:v>0.17304654407845463</c:v>
                </c:pt>
                <c:pt idx="46">
                  <c:v>8.1134721109497099E-2</c:v>
                </c:pt>
                <c:pt idx="47">
                  <c:v>-2.2952203068523459E-2</c:v>
                </c:pt>
                <c:pt idx="48">
                  <c:v>4.2958315386983525E-2</c:v>
                </c:pt>
                <c:pt idx="49">
                  <c:v>0.13702072327695936</c:v>
                </c:pt>
                <c:pt idx="50">
                  <c:v>0.12140766426308137</c:v>
                </c:pt>
                <c:pt idx="51">
                  <c:v>9.8148638442425176E-2</c:v>
                </c:pt>
                <c:pt idx="52">
                  <c:v>-0.15562873442090303</c:v>
                </c:pt>
                <c:pt idx="53">
                  <c:v>-0.35721693258831705</c:v>
                </c:pt>
                <c:pt idx="54">
                  <c:v>-7.5566429259573631E-2</c:v>
                </c:pt>
                <c:pt idx="55">
                  <c:v>0.13001759792552531</c:v>
                </c:pt>
                <c:pt idx="56">
                  <c:v>0.15982919425305286</c:v>
                </c:pt>
                <c:pt idx="57">
                  <c:v>0.25425055302219612</c:v>
                </c:pt>
                <c:pt idx="58">
                  <c:v>0.24368472039862041</c:v>
                </c:pt>
                <c:pt idx="59">
                  <c:v>0.20594053649699137</c:v>
                </c:pt>
                <c:pt idx="60">
                  <c:v>0.21541266530039499</c:v>
                </c:pt>
                <c:pt idx="61">
                  <c:v>0.16321319655343006</c:v>
                </c:pt>
                <c:pt idx="62">
                  <c:v>6.4092065040401422E-2</c:v>
                </c:pt>
                <c:pt idx="63">
                  <c:v>8.7710589400097211E-2</c:v>
                </c:pt>
                <c:pt idx="64">
                  <c:v>0.21374248755888053</c:v>
                </c:pt>
                <c:pt idx="65">
                  <c:v>0.2902412953299276</c:v>
                </c:pt>
                <c:pt idx="66">
                  <c:v>0.22944820191138657</c:v>
                </c:pt>
                <c:pt idx="67">
                  <c:v>0.22957306624077664</c:v>
                </c:pt>
                <c:pt idx="68">
                  <c:v>0.28918170400547871</c:v>
                </c:pt>
                <c:pt idx="69">
                  <c:v>0.21996256476291923</c:v>
                </c:pt>
                <c:pt idx="70">
                  <c:v>0.1832714861816247</c:v>
                </c:pt>
                <c:pt idx="71">
                  <c:v>0.20726153947635528</c:v>
                </c:pt>
                <c:pt idx="72">
                  <c:v>0.22730065891376783</c:v>
                </c:pt>
                <c:pt idx="73">
                  <c:v>0.27039235183495874</c:v>
                </c:pt>
                <c:pt idx="74">
                  <c:v>0.28256656131719937</c:v>
                </c:pt>
                <c:pt idx="75">
                  <c:v>0.29659950813428609</c:v>
                </c:pt>
                <c:pt idx="76">
                  <c:v>0.3380423851897516</c:v>
                </c:pt>
                <c:pt idx="77">
                  <c:v>0.32009916376842806</c:v>
                </c:pt>
                <c:pt idx="78">
                  <c:v>0.31496673202458614</c:v>
                </c:pt>
                <c:pt idx="79">
                  <c:v>0.33029405468636791</c:v>
                </c:pt>
                <c:pt idx="80">
                  <c:v>0.32873051816376764</c:v>
                </c:pt>
                <c:pt idx="81">
                  <c:v>0.29518991358766472</c:v>
                </c:pt>
                <c:pt idx="82">
                  <c:v>0.21685006943622478</c:v>
                </c:pt>
                <c:pt idx="83">
                  <c:v>0.17568043413471141</c:v>
                </c:pt>
                <c:pt idx="84">
                  <c:v>0.26606236612208289</c:v>
                </c:pt>
                <c:pt idx="85">
                  <c:v>0.38163356332499371</c:v>
                </c:pt>
                <c:pt idx="86">
                  <c:v>0.38851984185995175</c:v>
                </c:pt>
                <c:pt idx="87">
                  <c:v>0.33593380906101777</c:v>
                </c:pt>
                <c:pt idx="88">
                  <c:v>0.29518157494264979</c:v>
                </c:pt>
                <c:pt idx="89">
                  <c:v>0.36230208128517033</c:v>
                </c:pt>
                <c:pt idx="90">
                  <c:v>0.32600011821213387</c:v>
                </c:pt>
                <c:pt idx="91">
                  <c:v>0.22997606840046342</c:v>
                </c:pt>
                <c:pt idx="92">
                  <c:v>0.21158730546283033</c:v>
                </c:pt>
                <c:pt idx="93">
                  <c:v>0.26867703765688583</c:v>
                </c:pt>
                <c:pt idx="94">
                  <c:v>0.34384409717988251</c:v>
                </c:pt>
                <c:pt idx="95">
                  <c:v>0.35219143961479071</c:v>
                </c:pt>
                <c:pt idx="96">
                  <c:v>0.3453230470281245</c:v>
                </c:pt>
                <c:pt idx="97">
                  <c:v>0.29041438331146774</c:v>
                </c:pt>
                <c:pt idx="98">
                  <c:v>0.2837749450870985</c:v>
                </c:pt>
                <c:pt idx="99">
                  <c:v>0.28769728954440721</c:v>
                </c:pt>
                <c:pt idx="100">
                  <c:v>0.3518512625301925</c:v>
                </c:pt>
                <c:pt idx="101">
                  <c:v>0.37029179683784386</c:v>
                </c:pt>
                <c:pt idx="102">
                  <c:v>0.2794542769462629</c:v>
                </c:pt>
                <c:pt idx="103">
                  <c:v>0.33301041552373595</c:v>
                </c:pt>
                <c:pt idx="104">
                  <c:v>0.39555284760215642</c:v>
                </c:pt>
                <c:pt idx="105">
                  <c:v>0.39717989589420305</c:v>
                </c:pt>
                <c:pt idx="106">
                  <c:v>0.41729276364355228</c:v>
                </c:pt>
                <c:pt idx="107">
                  <c:v>0.44673445558440877</c:v>
                </c:pt>
                <c:pt idx="108">
                  <c:v>0.43449855246109559</c:v>
                </c:pt>
                <c:pt idx="109">
                  <c:v>0.39613784793050622</c:v>
                </c:pt>
                <c:pt idx="110">
                  <c:v>0.31404802458855552</c:v>
                </c:pt>
                <c:pt idx="111">
                  <c:v>0.20416577810469203</c:v>
                </c:pt>
                <c:pt idx="112">
                  <c:v>0.13510325583367216</c:v>
                </c:pt>
                <c:pt idx="113">
                  <c:v>-0.17171538700999883</c:v>
                </c:pt>
                <c:pt idx="114">
                  <c:v>-0.29734302034581933</c:v>
                </c:pt>
                <c:pt idx="115">
                  <c:v>5.7317594900920303E-2</c:v>
                </c:pt>
                <c:pt idx="116">
                  <c:v>0.41284886504613855</c:v>
                </c:pt>
                <c:pt idx="117">
                  <c:v>0.47627853802451681</c:v>
                </c:pt>
                <c:pt idx="118">
                  <c:v>0.2599924423167409</c:v>
                </c:pt>
                <c:pt idx="119">
                  <c:v>0.19593874486591686</c:v>
                </c:pt>
                <c:pt idx="120">
                  <c:v>0.39045849732758786</c:v>
                </c:pt>
                <c:pt idx="121">
                  <c:v>0.47981035237947223</c:v>
                </c:pt>
                <c:pt idx="122">
                  <c:v>0.51412597621014533</c:v>
                </c:pt>
                <c:pt idx="123">
                  <c:v>0.54223255264112391</c:v>
                </c:pt>
                <c:pt idx="124">
                  <c:v>0.39793154019334182</c:v>
                </c:pt>
                <c:pt idx="125">
                  <c:v>0.25470092685021234</c:v>
                </c:pt>
                <c:pt idx="126">
                  <c:v>0.34259521091988848</c:v>
                </c:pt>
                <c:pt idx="127">
                  <c:v>0.507322364909775</c:v>
                </c:pt>
                <c:pt idx="128">
                  <c:v>0.52683546626564803</c:v>
                </c:pt>
                <c:pt idx="129">
                  <c:v>0.56921658389991314</c:v>
                </c:pt>
                <c:pt idx="130">
                  <c:v>0.64315829377185119</c:v>
                </c:pt>
                <c:pt idx="131">
                  <c:v>0.52222699936529138</c:v>
                </c:pt>
                <c:pt idx="132">
                  <c:v>2.7476931962498837E-2</c:v>
                </c:pt>
                <c:pt idx="133">
                  <c:v>-3.9629002293095059E-2</c:v>
                </c:pt>
                <c:pt idx="134">
                  <c:v>0.43934100374205709</c:v>
                </c:pt>
                <c:pt idx="135">
                  <c:v>0.60596349910625846</c:v>
                </c:pt>
                <c:pt idx="136">
                  <c:v>0.57975195333724228</c:v>
                </c:pt>
                <c:pt idx="137">
                  <c:v>0.55848434666985625</c:v>
                </c:pt>
                <c:pt idx="138">
                  <c:v>0.71431503788550677</c:v>
                </c:pt>
                <c:pt idx="139">
                  <c:v>0.78545739579657048</c:v>
                </c:pt>
                <c:pt idx="140">
                  <c:v>0.59713283081037472</c:v>
                </c:pt>
                <c:pt idx="141">
                  <c:v>-9.0184697029259714E-2</c:v>
                </c:pt>
                <c:pt idx="142">
                  <c:v>-0.33834017548581607</c:v>
                </c:pt>
                <c:pt idx="143">
                  <c:v>0.35302800049429311</c:v>
                </c:pt>
                <c:pt idx="144">
                  <c:v>0.69882759986352494</c:v>
                </c:pt>
                <c:pt idx="145">
                  <c:v>0.72345701118813033</c:v>
                </c:pt>
                <c:pt idx="146">
                  <c:v>0.83840038755889068</c:v>
                </c:pt>
                <c:pt idx="147">
                  <c:v>0.85122018563095969</c:v>
                </c:pt>
                <c:pt idx="148">
                  <c:v>0.79703856919838589</c:v>
                </c:pt>
                <c:pt idx="149">
                  <c:v>0.80858428434199503</c:v>
                </c:pt>
                <c:pt idx="150">
                  <c:v>0.83096432719686697</c:v>
                </c:pt>
                <c:pt idx="151">
                  <c:v>0.8706074097669031</c:v>
                </c:pt>
                <c:pt idx="152">
                  <c:v>0.85855904171465547</c:v>
                </c:pt>
                <c:pt idx="153">
                  <c:v>0.81459196959605873</c:v>
                </c:pt>
                <c:pt idx="154">
                  <c:v>0.83371082999167057</c:v>
                </c:pt>
              </c:numCache>
            </c:numRef>
          </c:val>
        </c:ser>
        <c:ser>
          <c:idx val="2"/>
          <c:order val="1"/>
          <c:tx>
            <c:v>CMIP5 N</c:v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'OHC emulation'!$F$4:$F$159</c:f>
              <c:numCache>
                <c:formatCode>0.000</c:formatCode>
                <c:ptCount val="156"/>
                <c:pt idx="0">
                  <c:v>-7.9673200000000013E-2</c:v>
                </c:pt>
                <c:pt idx="1">
                  <c:v>5.8228100000000005E-2</c:v>
                </c:pt>
                <c:pt idx="2">
                  <c:v>-0.10150483</c:v>
                </c:pt>
                <c:pt idx="3">
                  <c:v>6.9350699999999987E-2</c:v>
                </c:pt>
                <c:pt idx="4">
                  <c:v>-2.9740000000000016E-2</c:v>
                </c:pt>
                <c:pt idx="5">
                  <c:v>-0.13159135999999999</c:v>
                </c:pt>
                <c:pt idx="6">
                  <c:v>-0.76718759999999997</c:v>
                </c:pt>
                <c:pt idx="7">
                  <c:v>-0.87307040000000002</c:v>
                </c:pt>
                <c:pt idx="8">
                  <c:v>-0.18511196000000002</c:v>
                </c:pt>
                <c:pt idx="9">
                  <c:v>0.11876799999999998</c:v>
                </c:pt>
                <c:pt idx="10">
                  <c:v>3.1897199999999987E-2</c:v>
                </c:pt>
                <c:pt idx="11">
                  <c:v>6.1949199999999982E-2</c:v>
                </c:pt>
                <c:pt idx="12">
                  <c:v>-0.16936071000000003</c:v>
                </c:pt>
                <c:pt idx="13">
                  <c:v>-7.4563100000000021E-2</c:v>
                </c:pt>
                <c:pt idx="14">
                  <c:v>3.5393799999999975E-2</c:v>
                </c:pt>
                <c:pt idx="15">
                  <c:v>-6.8818000000000212E-3</c:v>
                </c:pt>
                <c:pt idx="16">
                  <c:v>-0.11173772000000001</c:v>
                </c:pt>
                <c:pt idx="17">
                  <c:v>-0.12322229000000001</c:v>
                </c:pt>
                <c:pt idx="18">
                  <c:v>-3.137520000000002E-2</c:v>
                </c:pt>
                <c:pt idx="19">
                  <c:v>-1.1949300000000024E-2</c:v>
                </c:pt>
                <c:pt idx="20">
                  <c:v>-0.13498398</c:v>
                </c:pt>
                <c:pt idx="21">
                  <c:v>0.14390769999999997</c:v>
                </c:pt>
                <c:pt idx="22">
                  <c:v>0.17837389999999997</c:v>
                </c:pt>
                <c:pt idx="23">
                  <c:v>-0.15448227</c:v>
                </c:pt>
                <c:pt idx="24">
                  <c:v>5.9975100000000003E-2</c:v>
                </c:pt>
                <c:pt idx="25">
                  <c:v>4.8591899999999993E-2</c:v>
                </c:pt>
                <c:pt idx="26">
                  <c:v>-8.371930000000001E-2</c:v>
                </c:pt>
                <c:pt idx="27">
                  <c:v>-0.10777456000000001</c:v>
                </c:pt>
                <c:pt idx="28">
                  <c:v>-0.12457230000000001</c:v>
                </c:pt>
                <c:pt idx="29">
                  <c:v>0.16067379999999998</c:v>
                </c:pt>
                <c:pt idx="30">
                  <c:v>0.15326899999999999</c:v>
                </c:pt>
                <c:pt idx="31">
                  <c:v>-5.8661200000000024E-2</c:v>
                </c:pt>
                <c:pt idx="32">
                  <c:v>0.15684019999999999</c:v>
                </c:pt>
                <c:pt idx="33">
                  <c:v>-1.0323158000000001</c:v>
                </c:pt>
                <c:pt idx="34">
                  <c:v>-2.320068</c:v>
                </c:pt>
                <c:pt idx="35">
                  <c:v>-0.3389779</c:v>
                </c:pt>
                <c:pt idx="36">
                  <c:v>-1.4120800000000017E-2</c:v>
                </c:pt>
                <c:pt idx="37">
                  <c:v>-0.11669863000000001</c:v>
                </c:pt>
                <c:pt idx="38">
                  <c:v>1.4051199999999986E-2</c:v>
                </c:pt>
                <c:pt idx="39">
                  <c:v>-0.12876293999999999</c:v>
                </c:pt>
                <c:pt idx="40">
                  <c:v>-0.3656121</c:v>
                </c:pt>
                <c:pt idx="41">
                  <c:v>-5.7923700000000022E-2</c:v>
                </c:pt>
                <c:pt idx="42">
                  <c:v>0.26621050000000002</c:v>
                </c:pt>
                <c:pt idx="43">
                  <c:v>0.23954530000000002</c:v>
                </c:pt>
                <c:pt idx="44">
                  <c:v>0.16816179999999997</c:v>
                </c:pt>
                <c:pt idx="45">
                  <c:v>6.2387599999999988E-2</c:v>
                </c:pt>
                <c:pt idx="46">
                  <c:v>-0.13907897000000002</c:v>
                </c:pt>
                <c:pt idx="47">
                  <c:v>-0.15114555000000002</c:v>
                </c:pt>
                <c:pt idx="48">
                  <c:v>-4.6601400000000015E-2</c:v>
                </c:pt>
                <c:pt idx="49">
                  <c:v>-4.6751500000000001E-2</c:v>
                </c:pt>
                <c:pt idx="50">
                  <c:v>0.14981339999999999</c:v>
                </c:pt>
                <c:pt idx="51">
                  <c:v>-3.9721699999999999E-2</c:v>
                </c:pt>
                <c:pt idx="52">
                  <c:v>-0.41389929999999997</c:v>
                </c:pt>
                <c:pt idx="53">
                  <c:v>-0.96278100000000011</c:v>
                </c:pt>
                <c:pt idx="54">
                  <c:v>-5.5002600000000013E-2</c:v>
                </c:pt>
                <c:pt idx="55">
                  <c:v>6.8303599999999964E-2</c:v>
                </c:pt>
                <c:pt idx="56">
                  <c:v>0.15037929999999999</c:v>
                </c:pt>
                <c:pt idx="57">
                  <c:v>0.12418299999999999</c:v>
                </c:pt>
                <c:pt idx="58">
                  <c:v>0.18358269999999999</c:v>
                </c:pt>
                <c:pt idx="59">
                  <c:v>0.12680189999999997</c:v>
                </c:pt>
                <c:pt idx="60">
                  <c:v>0.13455339999999999</c:v>
                </c:pt>
                <c:pt idx="61">
                  <c:v>8.9191899999999991E-2</c:v>
                </c:pt>
                <c:pt idx="62">
                  <c:v>-0.27571266999999999</c:v>
                </c:pt>
                <c:pt idx="63">
                  <c:v>-8.2780900000000004E-2</c:v>
                </c:pt>
                <c:pt idx="64">
                  <c:v>0.15194649999999998</c:v>
                </c:pt>
                <c:pt idx="65">
                  <c:v>0.22679949999999999</c:v>
                </c:pt>
                <c:pt idx="66">
                  <c:v>0.23528979999999999</c:v>
                </c:pt>
                <c:pt idx="67">
                  <c:v>7.3459099999999999E-2</c:v>
                </c:pt>
                <c:pt idx="68">
                  <c:v>0.21608919999999998</c:v>
                </c:pt>
                <c:pt idx="69">
                  <c:v>0.13528190000000001</c:v>
                </c:pt>
                <c:pt idx="70">
                  <c:v>-7.8037700000000015E-2</c:v>
                </c:pt>
                <c:pt idx="71">
                  <c:v>0.16036719999999999</c:v>
                </c:pt>
                <c:pt idx="72">
                  <c:v>0.10229250000000001</c:v>
                </c:pt>
                <c:pt idx="73">
                  <c:v>0.2187383</c:v>
                </c:pt>
                <c:pt idx="74">
                  <c:v>0.17789859999999996</c:v>
                </c:pt>
                <c:pt idx="75">
                  <c:v>0.13260650000000002</c:v>
                </c:pt>
                <c:pt idx="76">
                  <c:v>0.19627899999999998</c:v>
                </c:pt>
                <c:pt idx="77">
                  <c:v>0.40046739999999997</c:v>
                </c:pt>
                <c:pt idx="78">
                  <c:v>0.10202919999999999</c:v>
                </c:pt>
                <c:pt idx="79">
                  <c:v>0.18696589999999996</c:v>
                </c:pt>
                <c:pt idx="80">
                  <c:v>0.3016431</c:v>
                </c:pt>
                <c:pt idx="81">
                  <c:v>0.26600499999999999</c:v>
                </c:pt>
                <c:pt idx="82">
                  <c:v>3.9469699999999996E-2</c:v>
                </c:pt>
                <c:pt idx="83">
                  <c:v>4.4222499999999998E-2</c:v>
                </c:pt>
                <c:pt idx="84">
                  <c:v>8.1155699999999997E-2</c:v>
                </c:pt>
                <c:pt idx="85">
                  <c:v>0.32809930000000004</c:v>
                </c:pt>
                <c:pt idx="86">
                  <c:v>0.32109930000000003</c:v>
                </c:pt>
                <c:pt idx="87">
                  <c:v>0.34463150000000004</c:v>
                </c:pt>
                <c:pt idx="88">
                  <c:v>0.12719019999999998</c:v>
                </c:pt>
                <c:pt idx="89">
                  <c:v>0.25193260000000001</c:v>
                </c:pt>
                <c:pt idx="90">
                  <c:v>0.34427789999999997</c:v>
                </c:pt>
                <c:pt idx="91">
                  <c:v>0.19900590000000001</c:v>
                </c:pt>
                <c:pt idx="92">
                  <c:v>-2.6609700000000014E-2</c:v>
                </c:pt>
                <c:pt idx="93">
                  <c:v>9.6088000000000007E-2</c:v>
                </c:pt>
                <c:pt idx="94">
                  <c:v>0.2095458</c:v>
                </c:pt>
                <c:pt idx="95">
                  <c:v>0.24410539999999997</c:v>
                </c:pt>
                <c:pt idx="96">
                  <c:v>0.2482335</c:v>
                </c:pt>
                <c:pt idx="97">
                  <c:v>0.15952820000000001</c:v>
                </c:pt>
                <c:pt idx="98">
                  <c:v>0.22953429999999997</c:v>
                </c:pt>
                <c:pt idx="99">
                  <c:v>0.1129001</c:v>
                </c:pt>
                <c:pt idx="100">
                  <c:v>0.21239439999999998</c:v>
                </c:pt>
                <c:pt idx="101">
                  <c:v>0.2625982</c:v>
                </c:pt>
                <c:pt idx="102">
                  <c:v>0.1352912</c:v>
                </c:pt>
                <c:pt idx="103">
                  <c:v>0.15471459999999998</c:v>
                </c:pt>
                <c:pt idx="104">
                  <c:v>0.40173229999999999</c:v>
                </c:pt>
                <c:pt idx="105">
                  <c:v>0.26038539999999999</c:v>
                </c:pt>
                <c:pt idx="106">
                  <c:v>0.44698350000000003</c:v>
                </c:pt>
                <c:pt idx="107">
                  <c:v>0.31796529999999995</c:v>
                </c:pt>
                <c:pt idx="108">
                  <c:v>0.45481750000000004</c:v>
                </c:pt>
                <c:pt idx="109">
                  <c:v>0.22491420000000001</c:v>
                </c:pt>
                <c:pt idx="110">
                  <c:v>0.2557856</c:v>
                </c:pt>
                <c:pt idx="111">
                  <c:v>9.4017899999999988E-2</c:v>
                </c:pt>
                <c:pt idx="112">
                  <c:v>2.9002899999999998E-2</c:v>
                </c:pt>
                <c:pt idx="113">
                  <c:v>-0.74277949999999993</c:v>
                </c:pt>
                <c:pt idx="114">
                  <c:v>-0.60831250000000003</c:v>
                </c:pt>
                <c:pt idx="115">
                  <c:v>-5.6481500000000018E-2</c:v>
                </c:pt>
                <c:pt idx="116">
                  <c:v>0.39804029999999996</c:v>
                </c:pt>
                <c:pt idx="117">
                  <c:v>0.66352499999999992</c:v>
                </c:pt>
                <c:pt idx="118">
                  <c:v>8.1315199999999976E-2</c:v>
                </c:pt>
                <c:pt idx="119">
                  <c:v>-1.7618000000000078E-3</c:v>
                </c:pt>
                <c:pt idx="120">
                  <c:v>0.37832490000000002</c:v>
                </c:pt>
                <c:pt idx="121">
                  <c:v>0.49436010000000002</c:v>
                </c:pt>
                <c:pt idx="122">
                  <c:v>0.47116209999999997</c:v>
                </c:pt>
                <c:pt idx="123">
                  <c:v>0.5688283999999999</c:v>
                </c:pt>
                <c:pt idx="124">
                  <c:v>0.33665689999999998</c:v>
                </c:pt>
                <c:pt idx="125">
                  <c:v>-3.7051700000000021E-2</c:v>
                </c:pt>
                <c:pt idx="126">
                  <c:v>0.35581440000000003</c:v>
                </c:pt>
                <c:pt idx="127">
                  <c:v>0.52016879999999999</c:v>
                </c:pt>
                <c:pt idx="128">
                  <c:v>0.4250485</c:v>
                </c:pt>
                <c:pt idx="129">
                  <c:v>0.60528319999999991</c:v>
                </c:pt>
                <c:pt idx="130">
                  <c:v>0.64095119999999994</c:v>
                </c:pt>
                <c:pt idx="131">
                  <c:v>0.62555289999999997</c:v>
                </c:pt>
                <c:pt idx="132">
                  <c:v>-0.46187480000000003</c:v>
                </c:pt>
                <c:pt idx="133">
                  <c:v>-0.49760769999999999</c:v>
                </c:pt>
                <c:pt idx="134">
                  <c:v>0.54272889999999996</c:v>
                </c:pt>
                <c:pt idx="135">
                  <c:v>0.66927230000000004</c:v>
                </c:pt>
                <c:pt idx="136">
                  <c:v>0.54753849999999993</c:v>
                </c:pt>
                <c:pt idx="137">
                  <c:v>0.5214744</c:v>
                </c:pt>
                <c:pt idx="138">
                  <c:v>0.64549839999999992</c:v>
                </c:pt>
                <c:pt idx="139">
                  <c:v>0.91455100000000011</c:v>
                </c:pt>
                <c:pt idx="140">
                  <c:v>0.6725698</c:v>
                </c:pt>
                <c:pt idx="141">
                  <c:v>-0.52206400000000008</c:v>
                </c:pt>
                <c:pt idx="142">
                  <c:v>-1.0643359000000001</c:v>
                </c:pt>
                <c:pt idx="143">
                  <c:v>0.41140850000000001</c:v>
                </c:pt>
                <c:pt idx="144">
                  <c:v>0.90937500000000004</c:v>
                </c:pt>
                <c:pt idx="145">
                  <c:v>0.73582740000000002</c:v>
                </c:pt>
                <c:pt idx="146">
                  <c:v>0.81065200000000015</c:v>
                </c:pt>
                <c:pt idx="147">
                  <c:v>1.0333840000000001</c:v>
                </c:pt>
                <c:pt idx="148">
                  <c:v>0.81447099999999995</c:v>
                </c:pt>
                <c:pt idx="149">
                  <c:v>0.82793399999999995</c:v>
                </c:pt>
                <c:pt idx="150">
                  <c:v>0.89834499999999995</c:v>
                </c:pt>
                <c:pt idx="151">
                  <c:v>0.79956880000000008</c:v>
                </c:pt>
                <c:pt idx="152">
                  <c:v>0.92482799999999998</c:v>
                </c:pt>
                <c:pt idx="153">
                  <c:v>0.75209959999999998</c:v>
                </c:pt>
                <c:pt idx="154">
                  <c:v>0.85467800000000005</c:v>
                </c:pt>
                <c:pt idx="155">
                  <c:v>0.75223430000000002</c:v>
                </c:pt>
              </c:numCache>
            </c:numRef>
          </c:val>
        </c:ser>
        <c:ser>
          <c:idx val="1"/>
          <c:order val="2"/>
          <c:tx>
            <c:v>Derived N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'OHC emulation'!$A$4:$A$159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'OHC emulation'!$E$4:$E$159</c:f>
              <c:numCache>
                <c:formatCode>0.000</c:formatCode>
                <c:ptCount val="156"/>
                <c:pt idx="0">
                  <c:v>4.3170221583883256E-2</c:v>
                </c:pt>
                <c:pt idx="1">
                  <c:v>-5.0795260416116747E-2</c:v>
                </c:pt>
                <c:pt idx="2">
                  <c:v>-3.0255561916116738E-2</c:v>
                </c:pt>
                <c:pt idx="3">
                  <c:v>7.8069997583883249E-2</c:v>
                </c:pt>
                <c:pt idx="4">
                  <c:v>7.6349755083883253E-2</c:v>
                </c:pt>
                <c:pt idx="5">
                  <c:v>-5.3366823916116732E-2</c:v>
                </c:pt>
                <c:pt idx="6">
                  <c:v>-0.68136476591611672</c:v>
                </c:pt>
                <c:pt idx="7">
                  <c:v>-0.92765975291611669</c:v>
                </c:pt>
                <c:pt idx="8">
                  <c:v>-0.12689356291611675</c:v>
                </c:pt>
                <c:pt idx="9">
                  <c:v>8.3649195083883243E-2</c:v>
                </c:pt>
                <c:pt idx="10">
                  <c:v>3.622319808388326E-2</c:v>
                </c:pt>
                <c:pt idx="11">
                  <c:v>4.6411228583883274E-2</c:v>
                </c:pt>
                <c:pt idx="12">
                  <c:v>-0.14468463741611676</c:v>
                </c:pt>
                <c:pt idx="13">
                  <c:v>-8.3045313416116748E-2</c:v>
                </c:pt>
                <c:pt idx="14">
                  <c:v>8.2012965838832441E-3</c:v>
                </c:pt>
                <c:pt idx="15">
                  <c:v>-6.9113350416116756E-2</c:v>
                </c:pt>
                <c:pt idx="16">
                  <c:v>-0.18217802791611676</c:v>
                </c:pt>
                <c:pt idx="17">
                  <c:v>-4.1749055916116731E-2</c:v>
                </c:pt>
                <c:pt idx="18">
                  <c:v>0.14977294308388328</c:v>
                </c:pt>
                <c:pt idx="19">
                  <c:v>0.11258370158388327</c:v>
                </c:pt>
                <c:pt idx="20">
                  <c:v>0.14414116858388326</c:v>
                </c:pt>
                <c:pt idx="21">
                  <c:v>0.20557656658388326</c:v>
                </c:pt>
                <c:pt idx="22">
                  <c:v>0.13368338858388329</c:v>
                </c:pt>
                <c:pt idx="23">
                  <c:v>-9.7096877916116694E-2</c:v>
                </c:pt>
                <c:pt idx="24">
                  <c:v>-1.2376955916116775E-2</c:v>
                </c:pt>
                <c:pt idx="25">
                  <c:v>-1.3919867916116727E-2</c:v>
                </c:pt>
                <c:pt idx="26">
                  <c:v>-6.9588584416116747E-2</c:v>
                </c:pt>
                <c:pt idx="27">
                  <c:v>5.5082818083883253E-2</c:v>
                </c:pt>
                <c:pt idx="28">
                  <c:v>4.193733008388327E-2</c:v>
                </c:pt>
                <c:pt idx="29">
                  <c:v>0.14450776658388326</c:v>
                </c:pt>
                <c:pt idx="30">
                  <c:v>0.17510928258388325</c:v>
                </c:pt>
                <c:pt idx="31">
                  <c:v>9.2940182083883285E-2</c:v>
                </c:pt>
                <c:pt idx="32">
                  <c:v>0.14092833208388328</c:v>
                </c:pt>
                <c:pt idx="33">
                  <c:v>-1.1165030589161169</c:v>
                </c:pt>
                <c:pt idx="34">
                  <c:v>-2.5258059479161172</c:v>
                </c:pt>
                <c:pt idx="35">
                  <c:v>-0.3968000379161169</c:v>
                </c:pt>
                <c:pt idx="36">
                  <c:v>-9.2869529161167391E-3</c:v>
                </c:pt>
                <c:pt idx="37">
                  <c:v>-0.15139700291611685</c:v>
                </c:pt>
                <c:pt idx="38">
                  <c:v>3.5310280838832392E-3</c:v>
                </c:pt>
                <c:pt idx="39">
                  <c:v>-0.18907454441611676</c:v>
                </c:pt>
                <c:pt idx="40">
                  <c:v>-0.42706989741611673</c:v>
                </c:pt>
                <c:pt idx="41">
                  <c:v>1.4491567083883231E-2</c:v>
                </c:pt>
                <c:pt idx="42">
                  <c:v>0.21903632708388321</c:v>
                </c:pt>
                <c:pt idx="43">
                  <c:v>0.16898423508388327</c:v>
                </c:pt>
                <c:pt idx="44">
                  <c:v>0.17357421208388324</c:v>
                </c:pt>
                <c:pt idx="45">
                  <c:v>0.11915267708388329</c:v>
                </c:pt>
                <c:pt idx="46">
                  <c:v>-0.16375620291611676</c:v>
                </c:pt>
                <c:pt idx="47">
                  <c:v>-0.15714111741611675</c:v>
                </c:pt>
                <c:pt idx="48">
                  <c:v>-0.10989313291611673</c:v>
                </c:pt>
                <c:pt idx="49">
                  <c:v>6.2591532083883253E-2</c:v>
                </c:pt>
                <c:pt idx="50">
                  <c:v>0.14042550708388324</c:v>
                </c:pt>
                <c:pt idx="51">
                  <c:v>6.3634392083883287E-2</c:v>
                </c:pt>
                <c:pt idx="52">
                  <c:v>-0.42815964791611666</c:v>
                </c:pt>
                <c:pt idx="53">
                  <c:v>-1.0900941034161169</c:v>
                </c:pt>
                <c:pt idx="54">
                  <c:v>-6.4016587916116738E-2</c:v>
                </c:pt>
                <c:pt idx="55">
                  <c:v>0.24749330828388322</c:v>
                </c:pt>
                <c:pt idx="56">
                  <c:v>0.14207042208388321</c:v>
                </c:pt>
                <c:pt idx="57">
                  <c:v>0.12340977858388326</c:v>
                </c:pt>
                <c:pt idx="58">
                  <c:v>0.14936743258388324</c:v>
                </c:pt>
                <c:pt idx="59">
                  <c:v>0.15169672208388324</c:v>
                </c:pt>
                <c:pt idx="60">
                  <c:v>0.19626884708388331</c:v>
                </c:pt>
                <c:pt idx="61">
                  <c:v>9.10449820838833E-2</c:v>
                </c:pt>
                <c:pt idx="62">
                  <c:v>-0.15069574791611673</c:v>
                </c:pt>
                <c:pt idx="63">
                  <c:v>4.559008388325958E-5</c:v>
                </c:pt>
                <c:pt idx="64">
                  <c:v>0.2348256455838833</c:v>
                </c:pt>
                <c:pt idx="65">
                  <c:v>0.32790071208388327</c:v>
                </c:pt>
                <c:pt idx="66">
                  <c:v>0.33906230708388324</c:v>
                </c:pt>
                <c:pt idx="67">
                  <c:v>0.26266833708388326</c:v>
                </c:pt>
                <c:pt idx="68">
                  <c:v>0.33098397208388325</c:v>
                </c:pt>
                <c:pt idx="69">
                  <c:v>0.25358516708388329</c:v>
                </c:pt>
                <c:pt idx="70">
                  <c:v>6.5685077083883339E-2</c:v>
                </c:pt>
                <c:pt idx="71">
                  <c:v>0.20256761208388324</c:v>
                </c:pt>
                <c:pt idx="72">
                  <c:v>0.23057819708388327</c:v>
                </c:pt>
                <c:pt idx="73">
                  <c:v>0.17024347708388327</c:v>
                </c:pt>
                <c:pt idx="74">
                  <c:v>0.16811155708388331</c:v>
                </c:pt>
                <c:pt idx="75">
                  <c:v>0.24903310208388324</c:v>
                </c:pt>
                <c:pt idx="76">
                  <c:v>0.36827055708388329</c:v>
                </c:pt>
                <c:pt idx="77">
                  <c:v>0.31150513208388325</c:v>
                </c:pt>
                <c:pt idx="78">
                  <c:v>0.19882021708388325</c:v>
                </c:pt>
                <c:pt idx="79">
                  <c:v>0.16303988208388331</c:v>
                </c:pt>
                <c:pt idx="80">
                  <c:v>0.1981321870838833</c:v>
                </c:pt>
                <c:pt idx="81">
                  <c:v>0.22575309208388322</c:v>
                </c:pt>
                <c:pt idx="82">
                  <c:v>0.13259090708388327</c:v>
                </c:pt>
                <c:pt idx="83">
                  <c:v>0.20637271208388325</c:v>
                </c:pt>
                <c:pt idx="84">
                  <c:v>0.16717954708388333</c:v>
                </c:pt>
                <c:pt idx="85">
                  <c:v>0.30925757708388329</c:v>
                </c:pt>
                <c:pt idx="86">
                  <c:v>0.36334515708388321</c:v>
                </c:pt>
                <c:pt idx="87">
                  <c:v>0.28963564708388329</c:v>
                </c:pt>
                <c:pt idx="88">
                  <c:v>0.17437114708388329</c:v>
                </c:pt>
                <c:pt idx="89">
                  <c:v>0.21213056708388328</c:v>
                </c:pt>
                <c:pt idx="90">
                  <c:v>0.20294950708388332</c:v>
                </c:pt>
                <c:pt idx="91">
                  <c:v>7.7260372083883325E-2</c:v>
                </c:pt>
                <c:pt idx="92">
                  <c:v>6.9662747083883272E-2</c:v>
                </c:pt>
                <c:pt idx="93">
                  <c:v>0.10723017708388334</c:v>
                </c:pt>
                <c:pt idx="94">
                  <c:v>0.24476506208388321</c:v>
                </c:pt>
                <c:pt idx="95">
                  <c:v>0.2897692170838832</c:v>
                </c:pt>
                <c:pt idx="96">
                  <c:v>0.38354109208388326</c:v>
                </c:pt>
                <c:pt idx="97">
                  <c:v>0.35651593708388335</c:v>
                </c:pt>
                <c:pt idx="98">
                  <c:v>0.35991528708388326</c:v>
                </c:pt>
                <c:pt idx="99">
                  <c:v>0.35693093208388343</c:v>
                </c:pt>
                <c:pt idx="100">
                  <c:v>0.33995918708388323</c:v>
                </c:pt>
                <c:pt idx="101">
                  <c:v>0.42719971708388332</c:v>
                </c:pt>
                <c:pt idx="102">
                  <c:v>0.45011137708388332</c:v>
                </c:pt>
                <c:pt idx="103">
                  <c:v>0.38500115208388325</c:v>
                </c:pt>
                <c:pt idx="104">
                  <c:v>0.4491800120838832</c:v>
                </c:pt>
                <c:pt idx="105">
                  <c:v>0.37663501208388334</c:v>
                </c:pt>
                <c:pt idx="106">
                  <c:v>0.52975972208388333</c:v>
                </c:pt>
                <c:pt idx="107">
                  <c:v>0.54202992208388334</c:v>
                </c:pt>
                <c:pt idx="108">
                  <c:v>0.44930599708388336</c:v>
                </c:pt>
                <c:pt idx="109">
                  <c:v>0.46498679208388333</c:v>
                </c:pt>
                <c:pt idx="110">
                  <c:v>0.4782888370838832</c:v>
                </c:pt>
                <c:pt idx="111">
                  <c:v>0.11693032708388336</c:v>
                </c:pt>
                <c:pt idx="112">
                  <c:v>3.1383712083883311E-2</c:v>
                </c:pt>
                <c:pt idx="113">
                  <c:v>-0.72680898791611659</c:v>
                </c:pt>
                <c:pt idx="114">
                  <c:v>-0.83600797291611662</c:v>
                </c:pt>
                <c:pt idx="115">
                  <c:v>-1.2912602916116719E-2</c:v>
                </c:pt>
                <c:pt idx="116">
                  <c:v>0.40099185208388322</c:v>
                </c:pt>
                <c:pt idx="117">
                  <c:v>0.5377378420838832</c:v>
                </c:pt>
                <c:pt idx="118">
                  <c:v>0.12036713208388335</c:v>
                </c:pt>
                <c:pt idx="119">
                  <c:v>6.4982807083883334E-2</c:v>
                </c:pt>
                <c:pt idx="120">
                  <c:v>0.42287609708388335</c:v>
                </c:pt>
                <c:pt idx="121">
                  <c:v>0.5684705570838835</c:v>
                </c:pt>
                <c:pt idx="122">
                  <c:v>0.57808240708388337</c:v>
                </c:pt>
                <c:pt idx="123">
                  <c:v>0.43493621708388336</c:v>
                </c:pt>
                <c:pt idx="124">
                  <c:v>0.3272863120838832</c:v>
                </c:pt>
                <c:pt idx="125">
                  <c:v>5.4880237083883301E-2</c:v>
                </c:pt>
                <c:pt idx="126">
                  <c:v>0.40559319208388317</c:v>
                </c:pt>
                <c:pt idx="127">
                  <c:v>0.54999402208388337</c:v>
                </c:pt>
                <c:pt idx="128">
                  <c:v>0.57835078208388324</c:v>
                </c:pt>
                <c:pt idx="129">
                  <c:v>0.58202476708388329</c:v>
                </c:pt>
                <c:pt idx="130">
                  <c:v>0.68407081208388332</c:v>
                </c:pt>
                <c:pt idx="131">
                  <c:v>0.58294849708388352</c:v>
                </c:pt>
                <c:pt idx="132">
                  <c:v>-0.44179037791611681</c:v>
                </c:pt>
                <c:pt idx="133">
                  <c:v>-0.41053827291611683</c:v>
                </c:pt>
                <c:pt idx="134">
                  <c:v>0.49562769208388319</c:v>
                </c:pt>
                <c:pt idx="135">
                  <c:v>0.72220329208388334</c:v>
                </c:pt>
                <c:pt idx="136">
                  <c:v>0.6804702620838835</c:v>
                </c:pt>
                <c:pt idx="137">
                  <c:v>0.65946550708388341</c:v>
                </c:pt>
                <c:pt idx="138">
                  <c:v>0.76028216208388322</c:v>
                </c:pt>
                <c:pt idx="139">
                  <c:v>0.85984068208388342</c:v>
                </c:pt>
                <c:pt idx="140">
                  <c:v>0.74485454708388354</c:v>
                </c:pt>
                <c:pt idx="141">
                  <c:v>-0.57528097291611646</c:v>
                </c:pt>
                <c:pt idx="142">
                  <c:v>-1.2429344829161169</c:v>
                </c:pt>
                <c:pt idx="143">
                  <c:v>0.4328896270838834</c:v>
                </c:pt>
                <c:pt idx="144">
                  <c:v>0.87693913208388341</c:v>
                </c:pt>
                <c:pt idx="145">
                  <c:v>0.80092629708388319</c:v>
                </c:pt>
                <c:pt idx="146">
                  <c:v>0.84679660208388319</c:v>
                </c:pt>
                <c:pt idx="147">
                  <c:v>0.85599538208388337</c:v>
                </c:pt>
                <c:pt idx="148">
                  <c:v>0.77860972208388335</c:v>
                </c:pt>
                <c:pt idx="149">
                  <c:v>0.80693004208388308</c:v>
                </c:pt>
                <c:pt idx="150">
                  <c:v>0.79722465208388338</c:v>
                </c:pt>
                <c:pt idx="151">
                  <c:v>0.79056712208388336</c:v>
                </c:pt>
                <c:pt idx="152">
                  <c:v>0.76314742208388309</c:v>
                </c:pt>
                <c:pt idx="153">
                  <c:v>0.58803537708388298</c:v>
                </c:pt>
                <c:pt idx="154">
                  <c:v>0.61552822708388366</c:v>
                </c:pt>
                <c:pt idx="155">
                  <c:v>0.54181462708388317</c:v>
                </c:pt>
              </c:numCache>
            </c:numRef>
          </c:val>
        </c:ser>
        <c:marker val="1"/>
        <c:axId val="174987136"/>
        <c:axId val="174988672"/>
      </c:lineChart>
      <c:catAx>
        <c:axId val="174987136"/>
        <c:scaling>
          <c:orientation val="minMax"/>
        </c:scaling>
        <c:axPos val="b"/>
        <c:numFmt formatCode="General" sourceLinked="1"/>
        <c:tickLblPos val="nextTo"/>
        <c:crossAx val="174988672"/>
        <c:crossesAt val="-2.8"/>
        <c:auto val="1"/>
        <c:lblAlgn val="ctr"/>
        <c:lblOffset val="100"/>
        <c:tickLblSkip val="10"/>
      </c:catAx>
      <c:valAx>
        <c:axId val="174988672"/>
        <c:scaling>
          <c:orientation val="minMax"/>
          <c:max val="1.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Ocean heat uptake / TOA radiative imbalance (W/m2)</a:t>
                </a:r>
              </a:p>
            </c:rich>
          </c:tx>
          <c:layout>
            <c:manualLayout>
              <c:xMode val="edge"/>
              <c:yMode val="edge"/>
              <c:x val="6.5924472392052489E-3"/>
              <c:y val="0.23344753770185511"/>
            </c:manualLayout>
          </c:layout>
        </c:title>
        <c:numFmt formatCode="0.0" sourceLinked="0"/>
        <c:tickLblPos val="nextTo"/>
        <c:crossAx val="174987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870944796592998"/>
          <c:y val="0.7162004003736826"/>
          <c:w val="0.11364292330552972"/>
          <c:h val="0.11258326438008809"/>
        </c:manualLayout>
      </c:layout>
      <c:txPr>
        <a:bodyPr/>
        <a:lstStyle/>
        <a:p>
          <a:pPr>
            <a:defRPr sz="1600"/>
          </a:pPr>
          <a:endParaRPr lang="en-US"/>
        </a:p>
      </c:txPr>
    </c:legend>
    <c:plotVisOnly val="1"/>
  </c:chart>
  <c:txPr>
    <a:bodyPr/>
    <a:lstStyle/>
    <a:p>
      <a:pPr>
        <a:defRPr sz="1400"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3.7746154457965482E-2"/>
          <c:y val="1.5139798486771758E-2"/>
          <c:w val="0.95606795514197052"/>
          <c:h val="0.9697204030264579"/>
        </c:manualLayout>
      </c:layout>
      <c:lineChart>
        <c:grouping val="standard"/>
        <c:ser>
          <c:idx val="0"/>
          <c:order val="0"/>
          <c:tx>
            <c:v>Marvel OHC</c:v>
          </c:tx>
          <c:marker>
            <c:symbol val="none"/>
          </c:marker>
          <c:cat>
            <c:numRef>
              <c:f>'OHC emulation'!$A$4:$A$159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ohc!$G$5:$G$160</c:f>
              <c:numCache>
                <c:formatCode>0.000</c:formatCode>
                <c:ptCount val="156"/>
                <c:pt idx="0">
                  <c:v>0.59597888165909196</c:v>
                </c:pt>
                <c:pt idx="1">
                  <c:v>0.72460478072182299</c:v>
                </c:pt>
                <c:pt idx="2">
                  <c:v>0.85092310052278497</c:v>
                </c:pt>
                <c:pt idx="3">
                  <c:v>1.1199037514982999</c:v>
                </c:pt>
                <c:pt idx="4">
                  <c:v>1.3465015837368199</c:v>
                </c:pt>
                <c:pt idx="5">
                  <c:v>1.4653470637161199</c:v>
                </c:pt>
                <c:pt idx="6">
                  <c:v>1.2655961595693599</c:v>
                </c:pt>
                <c:pt idx="7">
                  <c:v>0.36229570517674098</c:v>
                </c:pt>
                <c:pt idx="8">
                  <c:v>-0.10501791163688</c:v>
                </c:pt>
                <c:pt idx="9">
                  <c:v>-5.31459760448404E-2</c:v>
                </c:pt>
                <c:pt idx="10">
                  <c:v>0.14158480322807801</c:v>
                </c:pt>
                <c:pt idx="11">
                  <c:v>0.39192105283038098</c:v>
                </c:pt>
                <c:pt idx="12">
                  <c:v>0.55310351856481799</c:v>
                </c:pt>
                <c:pt idx="13">
                  <c:v>0.56138173890737697</c:v>
                </c:pt>
                <c:pt idx="14">
                  <c:v>0.72471899105363102</c:v>
                </c:pt>
                <c:pt idx="15">
                  <c:v>0.814712078647158</c:v>
                </c:pt>
                <c:pt idx="16">
                  <c:v>0.82933875251515099</c:v>
                </c:pt>
                <c:pt idx="17">
                  <c:v>1.0012219650829901</c:v>
                </c:pt>
                <c:pt idx="18">
                  <c:v>1.1329195405103301</c:v>
                </c:pt>
                <c:pt idx="19">
                  <c:v>1.28830208674215</c:v>
                </c:pt>
                <c:pt idx="20">
                  <c:v>1.3635205986211201</c:v>
                </c:pt>
                <c:pt idx="21">
                  <c:v>1.65547688033801</c:v>
                </c:pt>
                <c:pt idx="22">
                  <c:v>2.0652057212613402</c:v>
                </c:pt>
                <c:pt idx="23">
                  <c:v>2.1542746542684101</c:v>
                </c:pt>
                <c:pt idx="24">
                  <c:v>2.4081776784969802</c:v>
                </c:pt>
                <c:pt idx="25">
                  <c:v>2.6284047101081001</c:v>
                </c:pt>
                <c:pt idx="26">
                  <c:v>2.8271883549230798</c:v>
                </c:pt>
                <c:pt idx="27">
                  <c:v>2.9675905737653099</c:v>
                </c:pt>
                <c:pt idx="28">
                  <c:v>3.0371977370037802</c:v>
                </c:pt>
                <c:pt idx="29">
                  <c:v>3.32360295413118</c:v>
                </c:pt>
                <c:pt idx="30">
                  <c:v>3.73639850947432</c:v>
                </c:pt>
                <c:pt idx="31">
                  <c:v>3.9477609751886402</c:v>
                </c:pt>
                <c:pt idx="32">
                  <c:v>4.3210090438102498</c:v>
                </c:pt>
                <c:pt idx="33">
                  <c:v>4.1379654932398298</c:v>
                </c:pt>
                <c:pt idx="34">
                  <c:v>2.0697873269826799</c:v>
                </c:pt>
                <c:pt idx="35">
                  <c:v>0.688522852043702</c:v>
                </c:pt>
                <c:pt idx="36">
                  <c:v>0.776996177929834</c:v>
                </c:pt>
                <c:pt idx="37">
                  <c:v>0.57767644016689101</c:v>
                </c:pt>
                <c:pt idx="38">
                  <c:v>0.77427135117144896</c:v>
                </c:pt>
                <c:pt idx="39">
                  <c:v>0.79169873811125502</c:v>
                </c:pt>
                <c:pt idx="40">
                  <c:v>0.58413087215466397</c:v>
                </c:pt>
                <c:pt idx="41">
                  <c:v>0.58522250683532495</c:v>
                </c:pt>
                <c:pt idx="42">
                  <c:v>0.99105663140616496</c:v>
                </c:pt>
                <c:pt idx="43">
                  <c:v>1.2848780671531099</c:v>
                </c:pt>
                <c:pt idx="44">
                  <c:v>1.65030513658568</c:v>
                </c:pt>
                <c:pt idx="45">
                  <c:v>1.9495481244533399</c:v>
                </c:pt>
                <c:pt idx="46">
                  <c:v>2.2076208985130701</c:v>
                </c:pt>
                <c:pt idx="47">
                  <c:v>2.2108515740813499</c:v>
                </c:pt>
                <c:pt idx="48">
                  <c:v>2.1337007598060702</c:v>
                </c:pt>
                <c:pt idx="49">
                  <c:v>2.3492036365193001</c:v>
                </c:pt>
                <c:pt idx="50">
                  <c:v>2.5749913339669699</c:v>
                </c:pt>
                <c:pt idx="51">
                  <c:v>2.7402106067707699</c:v>
                </c:pt>
                <c:pt idx="52">
                  <c:v>2.8910900084997402</c:v>
                </c:pt>
                <c:pt idx="53">
                  <c:v>2.2389908501817102</c:v>
                </c:pt>
                <c:pt idx="54">
                  <c:v>1.7406328987145001</c:v>
                </c:pt>
                <c:pt idx="55">
                  <c:v>1.9956207076388</c:v>
                </c:pt>
                <c:pt idx="56">
                  <c:v>2.1593691239174801</c:v>
                </c:pt>
                <c:pt idx="57">
                  <c:v>2.5103685152170701</c:v>
                </c:pt>
                <c:pt idx="58">
                  <c:v>2.9782114846974999</c:v>
                </c:pt>
                <c:pt idx="59">
                  <c:v>3.2951824295443499</c:v>
                </c:pt>
                <c:pt idx="60">
                  <c:v>3.6414660305815301</c:v>
                </c:pt>
                <c:pt idx="61">
                  <c:v>3.9889430263250101</c:v>
                </c:pt>
                <c:pt idx="62">
                  <c:v>4.1671123962930601</c:v>
                </c:pt>
                <c:pt idx="63">
                  <c:v>4.1953586947321</c:v>
                </c:pt>
                <c:pt idx="64">
                  <c:v>4.4495941656975599</c:v>
                </c:pt>
                <c:pt idx="65">
                  <c:v>4.8837402971761597</c:v>
                </c:pt>
                <c:pt idx="66">
                  <c:v>5.3843487400290497</c:v>
                </c:pt>
                <c:pt idx="67">
                  <c:v>5.6227039104173402</c:v>
                </c:pt>
                <c:pt idx="68">
                  <c:v>6.1237144928173803</c:v>
                </c:pt>
                <c:pt idx="69">
                  <c:v>6.55404595230294</c:v>
                </c:pt>
                <c:pt idx="70">
                  <c:v>6.8321285500248496</c:v>
                </c:pt>
                <c:pt idx="71">
                  <c:v>7.14429228461091</c:v>
                </c:pt>
                <c:pt idx="72">
                  <c:v>7.4996375338456396</c:v>
                </c:pt>
                <c:pt idx="73">
                  <c:v>7.8763394952832702</c:v>
                </c:pt>
                <c:pt idx="74">
                  <c:v>8.3704663642319801</c:v>
                </c:pt>
                <c:pt idx="75">
                  <c:v>8.7863767297992101</c:v>
                </c:pt>
                <c:pt idx="76">
                  <c:v>9.3256982744873298</c:v>
                </c:pt>
                <c:pt idx="77">
                  <c:v>9.8750800637436598</c:v>
                </c:pt>
                <c:pt idx="78">
                  <c:v>10.3566134557061</c:v>
                </c:pt>
                <c:pt idx="79">
                  <c:v>10.8894656741288</c:v>
                </c:pt>
                <c:pt idx="80">
                  <c:v>11.420362424100199</c:v>
                </c:pt>
                <c:pt idx="81">
                  <c:v>11.948179098166699</c:v>
                </c:pt>
                <c:pt idx="82">
                  <c:v>12.371054577361599</c:v>
                </c:pt>
                <c:pt idx="83">
                  <c:v>12.6465690158357</c:v>
                </c:pt>
                <c:pt idx="84">
                  <c:v>12.9368530769903</c:v>
                </c:pt>
                <c:pt idx="85">
                  <c:v>13.5034526426379</c:v>
                </c:pt>
                <c:pt idx="86">
                  <c:v>14.165946678681101</c:v>
                </c:pt>
                <c:pt idx="87">
                  <c:v>14.7547242750371</c:v>
                </c:pt>
                <c:pt idx="88">
                  <c:v>15.247859107219</c:v>
                </c:pt>
                <c:pt idx="89">
                  <c:v>15.705389572759</c:v>
                </c:pt>
                <c:pt idx="90">
                  <c:v>16.4146935074933</c:v>
                </c:pt>
                <c:pt idx="91">
                  <c:v>16.7553094381765</c:v>
                </c:pt>
                <c:pt idx="92">
                  <c:v>17.155357173839398</c:v>
                </c:pt>
                <c:pt idx="93">
                  <c:v>17.436750035480301</c:v>
                </c:pt>
                <c:pt idx="94">
                  <c:v>18.020661642943701</c:v>
                </c:pt>
                <c:pt idx="95">
                  <c:v>18.544138432194899</c:v>
                </c:pt>
                <c:pt idx="96">
                  <c:v>19.1549335901733</c:v>
                </c:pt>
                <c:pt idx="97">
                  <c:v>19.656289952414301</c:v>
                </c:pt>
                <c:pt idx="98">
                  <c:v>20.0902456137207</c:v>
                </c:pt>
                <c:pt idx="99">
                  <c:v>20.570218922098999</c:v>
                </c:pt>
                <c:pt idx="100">
                  <c:v>21.016806932704299</c:v>
                </c:pt>
                <c:pt idx="101">
                  <c:v>21.703395290956301</c:v>
                </c:pt>
                <c:pt idx="102">
                  <c:v>22.2093731060951</c:v>
                </c:pt>
                <c:pt idx="103">
                  <c:v>22.603409065340401</c:v>
                </c:pt>
                <c:pt idx="104">
                  <c:v>23.2818704185709</c:v>
                </c:pt>
                <c:pt idx="105">
                  <c:v>23.877331279840099</c:v>
                </c:pt>
                <c:pt idx="106">
                  <c:v>24.561032724188301</c:v>
                </c:pt>
                <c:pt idx="107">
                  <c:v>25.221269327001298</c:v>
                </c:pt>
                <c:pt idx="108">
                  <c:v>25.999791035249199</c:v>
                </c:pt>
                <c:pt idx="109">
                  <c:v>26.620620542657001</c:v>
                </c:pt>
                <c:pt idx="110">
                  <c:v>27.2755973087774</c:v>
                </c:pt>
                <c:pt idx="111">
                  <c:v>27.632047352926101</c:v>
                </c:pt>
                <c:pt idx="112">
                  <c:v>27.933136046634701</c:v>
                </c:pt>
                <c:pt idx="113">
                  <c:v>28.067162508590101</c:v>
                </c:pt>
                <c:pt idx="114">
                  <c:v>27.380107425024399</c:v>
                </c:pt>
                <c:pt idx="115">
                  <c:v>27.1095360340464</c:v>
                </c:pt>
                <c:pt idx="116">
                  <c:v>27.5647051541739</c:v>
                </c:pt>
                <c:pt idx="117">
                  <c:v>28.439162008430099</c:v>
                </c:pt>
                <c:pt idx="118">
                  <c:v>29.098613489196499</c:v>
                </c:pt>
                <c:pt idx="119">
                  <c:v>29.276496766293999</c:v>
                </c:pt>
                <c:pt idx="120">
                  <c:v>29.7296561457695</c:v>
                </c:pt>
                <c:pt idx="121">
                  <c:v>30.534012055593799</c:v>
                </c:pt>
                <c:pt idx="122">
                  <c:v>31.2749390841897</c:v>
                </c:pt>
                <c:pt idx="123">
                  <c:v>32.189812301037101</c:v>
                </c:pt>
                <c:pt idx="124">
                  <c:v>33.021259704612</c:v>
                </c:pt>
                <c:pt idx="125">
                  <c:v>33.4713953612411</c:v>
                </c:pt>
                <c:pt idx="126">
                  <c:v>33.841552544709302</c:v>
                </c:pt>
                <c:pt idx="127">
                  <c:v>34.574761579984703</c:v>
                </c:pt>
                <c:pt idx="128">
                  <c:v>35.475440998525002</c:v>
                </c:pt>
                <c:pt idx="129">
                  <c:v>36.271494160550397</c:v>
                </c:pt>
                <c:pt idx="130">
                  <c:v>37.3086667115682</c:v>
                </c:pt>
                <c:pt idx="131">
                  <c:v>38.342857425516101</c:v>
                </c:pt>
                <c:pt idx="132">
                  <c:v>38.990557208718897</c:v>
                </c:pt>
                <c:pt idx="133">
                  <c:v>38.431349960016902</c:v>
                </c:pt>
                <c:pt idx="134">
                  <c:v>38.862927571704098</c:v>
                </c:pt>
                <c:pt idx="135">
                  <c:v>39.846296831971998</c:v>
                </c:pt>
                <c:pt idx="136">
                  <c:v>40.814500837746799</c:v>
                </c:pt>
                <c:pt idx="137">
                  <c:v>41.713452881367303</c:v>
                </c:pt>
                <c:pt idx="138">
                  <c:v>42.613162179678703</c:v>
                </c:pt>
                <c:pt idx="139">
                  <c:v>44.013984404348001</c:v>
                </c:pt>
                <c:pt idx="140">
                  <c:v>45.142815628298898</c:v>
                </c:pt>
                <c:pt idx="141">
                  <c:v>45.937117514848403</c:v>
                </c:pt>
                <c:pt idx="142">
                  <c:v>44.852365718381797</c:v>
                </c:pt>
                <c:pt idx="143">
                  <c:v>44.8474551139279</c:v>
                </c:pt>
                <c:pt idx="144">
                  <c:v>45.989331903548603</c:v>
                </c:pt>
                <c:pt idx="145">
                  <c:v>47.098107609462602</c:v>
                </c:pt>
                <c:pt idx="146">
                  <c:v>48.319306174685899</c:v>
                </c:pt>
                <c:pt idx="147">
                  <c:v>49.798269888235197</c:v>
                </c:pt>
                <c:pt idx="148">
                  <c:v>51.060756047893499</c:v>
                </c:pt>
                <c:pt idx="149">
                  <c:v>52.365221801917599</c:v>
                </c:pt>
                <c:pt idx="150">
                  <c:v>53.664892229349199</c:v>
                </c:pt>
                <c:pt idx="151">
                  <c:v>55.041435416078201</c:v>
                </c:pt>
                <c:pt idx="152">
                  <c:v>56.468780827632301</c:v>
                </c:pt>
                <c:pt idx="153">
                  <c:v>57.806520896640698</c:v>
                </c:pt>
                <c:pt idx="154">
                  <c:v>59.092265431806403</c:v>
                </c:pt>
                <c:pt idx="155">
                  <c:v>60.491579930430298</c:v>
                </c:pt>
              </c:numCache>
            </c:numRef>
          </c:val>
        </c:ser>
        <c:ser>
          <c:idx val="1"/>
          <c:order val="1"/>
          <c:tx>
            <c:v>Regression OHC</c:v>
          </c:tx>
          <c:marker>
            <c:symbol val="none"/>
          </c:marker>
          <c:val>
            <c:numRef>
              <c:f>'OHC emulation'!$G$4:$G$159</c:f>
              <c:numCache>
                <c:formatCode>0.000</c:formatCode>
                <c:ptCount val="156"/>
                <c:pt idx="0">
                  <c:v>0.48341554266492281</c:v>
                </c:pt>
                <c:pt idx="1">
                  <c:v>0.67599864009956845</c:v>
                </c:pt>
                <c:pt idx="2">
                  <c:v>0.85344714354758922</c:v>
                </c:pt>
                <c:pt idx="3">
                  <c:v>1.0386062959519928</c:v>
                </c:pt>
                <c:pt idx="4">
                  <c:v>1.2735158135178226</c:v>
                </c:pt>
                <c:pt idx="5">
                  <c:v>1.3691239370541641</c:v>
                </c:pt>
                <c:pt idx="6">
                  <c:v>0.95350271067889025</c:v>
                </c:pt>
                <c:pt idx="7">
                  <c:v>2.3857372499214269E-2</c:v>
                </c:pt>
                <c:pt idx="8">
                  <c:v>-0.50226892102347576</c:v>
                </c:pt>
                <c:pt idx="9">
                  <c:v>-0.34081158087595498</c:v>
                </c:pt>
                <c:pt idx="10">
                  <c:v>-2.8914464679714591E-2</c:v>
                </c:pt>
                <c:pt idx="11">
                  <c:v>0.24359349602024627</c:v>
                </c:pt>
                <c:pt idx="12">
                  <c:v>0.37658110233316977</c:v>
                </c:pt>
                <c:pt idx="13">
                  <c:v>0.41493270415717842</c:v>
                </c:pt>
                <c:pt idx="14">
                  <c:v>0.59522864892673499</c:v>
                </c:pt>
                <c:pt idx="15">
                  <c:v>0.82244408601028518</c:v>
                </c:pt>
                <c:pt idx="16">
                  <c:v>0.94766183360225964</c:v>
                </c:pt>
                <c:pt idx="17">
                  <c:v>0.99222751442894974</c:v>
                </c:pt>
                <c:pt idx="18">
                  <c:v>1.0925038367396707</c:v>
                </c:pt>
                <c:pt idx="19">
                  <c:v>1.2699192240367334</c:v>
                </c:pt>
                <c:pt idx="20">
                  <c:v>1.3755086955066438</c:v>
                </c:pt>
                <c:pt idx="21">
                  <c:v>1.589144722134066</c:v>
                </c:pt>
                <c:pt idx="22">
                  <c:v>2.0200134650684927</c:v>
                </c:pt>
                <c:pt idx="23">
                  <c:v>2.2440258694871447</c:v>
                </c:pt>
                <c:pt idx="24">
                  <c:v>2.3859593010346183</c:v>
                </c:pt>
                <c:pt idx="25">
                  <c:v>2.6686721939471307</c:v>
                </c:pt>
                <c:pt idx="26">
                  <c:v>2.8517701519165519</c:v>
                </c:pt>
                <c:pt idx="27">
                  <c:v>2.9264683758658454</c:v>
                </c:pt>
                <c:pt idx="28">
                  <c:v>2.9728456009645918</c:v>
                </c:pt>
                <c:pt idx="29">
                  <c:v>3.205322395127824</c:v>
                </c:pt>
                <c:pt idx="30">
                  <c:v>3.6304103350559851</c:v>
                </c:pt>
                <c:pt idx="31">
                  <c:v>3.903446129905821</c:v>
                </c:pt>
                <c:pt idx="32">
                  <c:v>4.1789576291370985</c:v>
                </c:pt>
                <c:pt idx="33">
                  <c:v>3.7794912611999791</c:v>
                </c:pt>
                <c:pt idx="34">
                  <c:v>1.6629291038443998</c:v>
                </c:pt>
                <c:pt idx="35">
                  <c:v>2.7017617649841896E-2</c:v>
                </c:pt>
                <c:pt idx="36">
                  <c:v>-1.0315355323561426E-2</c:v>
                </c:pt>
                <c:pt idx="37">
                  <c:v>0.10644490721011179</c:v>
                </c:pt>
                <c:pt idx="38">
                  <c:v>0.24273517193744587</c:v>
                </c:pt>
                <c:pt idx="39">
                  <c:v>0.37066195516666067</c:v>
                </c:pt>
                <c:pt idx="40">
                  <c:v>0.2353903470195956</c:v>
                </c:pt>
                <c:pt idx="41">
                  <c:v>0.14922744654672038</c:v>
                </c:pt>
                <c:pt idx="42">
                  <c:v>0.50107025259111693</c:v>
                </c:pt>
                <c:pt idx="43">
                  <c:v>1.0591309424402184</c:v>
                </c:pt>
                <c:pt idx="44">
                  <c:v>1.549220195185613</c:v>
                </c:pt>
                <c:pt idx="45">
                  <c:v>1.9164963615465154</c:v>
                </c:pt>
                <c:pt idx="46">
                  <c:v>2.070780446689112</c:v>
                </c:pt>
                <c:pt idx="47">
                  <c:v>2.0770344704970749</c:v>
                </c:pt>
                <c:pt idx="48">
                  <c:v>2.14739779236568</c:v>
                </c:pt>
                <c:pt idx="49">
                  <c:v>2.2901314118881668</c:v>
                </c:pt>
                <c:pt idx="50">
                  <c:v>2.569027940500086</c:v>
                </c:pt>
                <c:pt idx="51">
                  <c:v>2.8527978188713758</c:v>
                </c:pt>
                <c:pt idx="52">
                  <c:v>2.7457786063866898</c:v>
                </c:pt>
                <c:pt idx="53">
                  <c:v>1.9988562931679712</c:v>
                </c:pt>
                <c:pt idx="54">
                  <c:v>1.5007361004340498</c:v>
                </c:pt>
                <c:pt idx="55">
                  <c:v>1.7174066396272205</c:v>
                </c:pt>
                <c:pt idx="56">
                  <c:v>2.0764564546097657</c:v>
                </c:pt>
                <c:pt idx="57">
                  <c:v>2.4742441939349358</c:v>
                </c:pt>
                <c:pt idx="58">
                  <c:v>2.8950499112111578</c:v>
                </c:pt>
                <c:pt idx="59">
                  <c:v>3.317671158898603</c:v>
                </c:pt>
                <c:pt idx="60">
                  <c:v>3.7063032564883032</c:v>
                </c:pt>
                <c:pt idx="61">
                  <c:v>4.0688625377176599</c:v>
                </c:pt>
                <c:pt idx="62">
                  <c:v>4.1470083145069827</c:v>
                </c:pt>
                <c:pt idx="63">
                  <c:v>4.1059353932539207</c:v>
                </c:pt>
                <c:pt idx="64">
                  <c:v>4.3613335968141227</c:v>
                </c:pt>
                <c:pt idx="65">
                  <c:v>4.8313458104238212</c:v>
                </c:pt>
                <c:pt idx="66">
                  <c:v>5.3591350661969068</c:v>
                </c:pt>
                <c:pt idx="67">
                  <c:v>5.7806223786086104</c:v>
                </c:pt>
                <c:pt idx="68">
                  <c:v>6.1887990364654515</c:v>
                </c:pt>
                <c:pt idx="69">
                  <c:v>6.6398338307562783</c:v>
                </c:pt>
                <c:pt idx="70">
                  <c:v>6.8869676239745985</c:v>
                </c:pt>
                <c:pt idx="71">
                  <c:v>7.1514915905575576</c:v>
                </c:pt>
                <c:pt idx="72">
                  <c:v>7.5410279524828194</c:v>
                </c:pt>
                <c:pt idx="73">
                  <c:v>7.9710295888311373</c:v>
                </c:pt>
                <c:pt idx="74">
                  <c:v>8.4534445184796905</c:v>
                </c:pt>
                <c:pt idx="75">
                  <c:v>8.876149301779245</c:v>
                </c:pt>
                <c:pt idx="76">
                  <c:v>9.3115961428780434</c:v>
                </c:pt>
                <c:pt idx="77">
                  <c:v>9.9327353013343629</c:v>
                </c:pt>
                <c:pt idx="78">
                  <c:v>10.48853657817943</c:v>
                </c:pt>
                <c:pt idx="79">
                  <c:v>10.896329734786322</c:v>
                </c:pt>
                <c:pt idx="80">
                  <c:v>11.442503549666865</c:v>
                </c:pt>
                <c:pt idx="81">
                  <c:v>12.043470556240756</c:v>
                </c:pt>
                <c:pt idx="82">
                  <c:v>12.46268805702451</c:v>
                </c:pt>
                <c:pt idx="83">
                  <c:v>12.728156703927977</c:v>
                </c:pt>
                <c:pt idx="84">
                  <c:v>13.022523819930017</c:v>
                </c:pt>
                <c:pt idx="85">
                  <c:v>13.513686141339175</c:v>
                </c:pt>
                <c:pt idx="86">
                  <c:v>14.171187346546249</c:v>
                </c:pt>
                <c:pt idx="87">
                  <c:v>14.840149360438049</c:v>
                </c:pt>
                <c:pt idx="88">
                  <c:v>15.374685520703171</c:v>
                </c:pt>
                <c:pt idx="89">
                  <c:v>15.844958947745587</c:v>
                </c:pt>
                <c:pt idx="90">
                  <c:v>16.465726598031537</c:v>
                </c:pt>
                <c:pt idx="91">
                  <c:v>17.049803258430256</c:v>
                </c:pt>
                <c:pt idx="92">
                  <c:v>17.376765207711486</c:v>
                </c:pt>
                <c:pt idx="93">
                  <c:v>17.632380187918216</c:v>
                </c:pt>
                <c:pt idx="94">
                  <c:v>18.051707983439623</c:v>
                </c:pt>
                <c:pt idx="95">
                  <c:v>18.573647597316132</c:v>
                </c:pt>
                <c:pt idx="96">
                  <c:v>19.122407134019127</c:v>
                </c:pt>
                <c:pt idx="97">
                  <c:v>19.612534237755568</c:v>
                </c:pt>
                <c:pt idx="98">
                  <c:v>20.089698278272515</c:v>
                </c:pt>
                <c:pt idx="99">
                  <c:v>20.534537780407859</c:v>
                </c:pt>
                <c:pt idx="100">
                  <c:v>20.967495190941651</c:v>
                </c:pt>
                <c:pt idx="101">
                  <c:v>21.504229550978032</c:v>
                </c:pt>
                <c:pt idx="102">
                  <c:v>21.987512765723402</c:v>
                </c:pt>
                <c:pt idx="103">
                  <c:v>22.396006581609619</c:v>
                </c:pt>
                <c:pt idx="104">
                  <c:v>22.989208450437811</c:v>
                </c:pt>
                <c:pt idx="105">
                  <c:v>23.655665713125369</c:v>
                </c:pt>
                <c:pt idx="106">
                  <c:v>24.353492989843375</c:v>
                </c:pt>
                <c:pt idx="107">
                  <c:v>25.091237048235055</c:v>
                </c:pt>
                <c:pt idx="108">
                  <c:v>25.83441196127621</c:v>
                </c:pt>
                <c:pt idx="109">
                  <c:v>26.513079981405166</c:v>
                </c:pt>
                <c:pt idx="110">
                  <c:v>27.05377080986834</c:v>
                </c:pt>
                <c:pt idx="111">
                  <c:v>27.503718878635993</c:v>
                </c:pt>
                <c:pt idx="112">
                  <c:v>27.79645174690371</c:v>
                </c:pt>
                <c:pt idx="113">
                  <c:v>27.509081851517806</c:v>
                </c:pt>
                <c:pt idx="114">
                  <c:v>26.779898412185638</c:v>
                </c:pt>
                <c:pt idx="115">
                  <c:v>26.526485292515023</c:v>
                </c:pt>
                <c:pt idx="116">
                  <c:v>26.970717792310438</c:v>
                </c:pt>
                <c:pt idx="117">
                  <c:v>27.91408874604771</c:v>
                </c:pt>
                <c:pt idx="118">
                  <c:v>28.637892686516942</c:v>
                </c:pt>
                <c:pt idx="119">
                  <c:v>28.900492145110057</c:v>
                </c:pt>
                <c:pt idx="120">
                  <c:v>29.368991081643628</c:v>
                </c:pt>
                <c:pt idx="121">
                  <c:v>30.181422355083477</c:v>
                </c:pt>
                <c:pt idx="122">
                  <c:v>31.058212237058505</c:v>
                </c:pt>
                <c:pt idx="123">
                  <c:v>31.986626642047806</c:v>
                </c:pt>
                <c:pt idx="124">
                  <c:v>32.821796447752043</c:v>
                </c:pt>
                <c:pt idx="125">
                  <c:v>33.236944966998259</c:v>
                </c:pt>
                <c:pt idx="126">
                  <c:v>33.665374262086623</c:v>
                </c:pt>
                <c:pt idx="127">
                  <c:v>34.480091984952672</c:v>
                </c:pt>
                <c:pt idx="128">
                  <c:v>35.342805665680288</c:v>
                </c:pt>
                <c:pt idx="129">
                  <c:v>36.264524188758891</c:v>
                </c:pt>
                <c:pt idx="130">
                  <c:v>37.335915443791826</c:v>
                </c:pt>
                <c:pt idx="131">
                  <c:v>38.421358497968058</c:v>
                </c:pt>
                <c:pt idx="132">
                  <c:v>38.742276697706323</c:v>
                </c:pt>
                <c:pt idx="133">
                  <c:v>38.28457325248386</c:v>
                </c:pt>
                <c:pt idx="134">
                  <c:v>38.523302877854896</c:v>
                </c:pt>
                <c:pt idx="135">
                  <c:v>39.570962254743009</c:v>
                </c:pt>
                <c:pt idx="136">
                  <c:v>40.621955846402898</c:v>
                </c:pt>
                <c:pt idx="137">
                  <c:v>41.570489786237623</c:v>
                </c:pt>
                <c:pt idx="138">
                  <c:v>42.586933603322493</c:v>
                </c:pt>
                <c:pt idx="139">
                  <c:v>43.875874469260005</c:v>
                </c:pt>
                <c:pt idx="140">
                  <c:v>45.183582355692529</c:v>
                </c:pt>
                <c:pt idx="141">
                  <c:v>45.495368969178642</c:v>
                </c:pt>
                <c:pt idx="142">
                  <c:v>44.603060306107096</c:v>
                </c:pt>
                <c:pt idx="143">
                  <c:v>44.357873607139005</c:v>
                </c:pt>
                <c:pt idx="144">
                  <c:v>45.480945399107028</c:v>
                </c:pt>
                <c:pt idx="145">
                  <c:v>46.82891786652106</c:v>
                </c:pt>
                <c:pt idx="146">
                  <c:v>48.108451444024389</c:v>
                </c:pt>
                <c:pt idx="147">
                  <c:v>49.594263633296073</c:v>
                </c:pt>
                <c:pt idx="148">
                  <c:v>51.082723312216267</c:v>
                </c:pt>
                <c:pt idx="149">
                  <c:v>52.428756505594514</c:v>
                </c:pt>
                <c:pt idx="150">
                  <c:v>53.832934644450219</c:v>
                </c:pt>
                <c:pt idx="151">
                  <c:v>55.217448846836255</c:v>
                </c:pt>
                <c:pt idx="152">
                  <c:v>56.620322166363238</c:v>
                </c:pt>
                <c:pt idx="153">
                  <c:v>57.990287862003683</c:v>
                </c:pt>
                <c:pt idx="154">
                  <c:v>59.311622659806368</c:v>
                </c:pt>
                <c:pt idx="155">
                  <c:v>60.633050837251808</c:v>
                </c:pt>
              </c:numCache>
            </c:numRef>
          </c:val>
        </c:ser>
        <c:marker val="1"/>
        <c:axId val="175034368"/>
        <c:axId val="175035904"/>
      </c:lineChart>
      <c:catAx>
        <c:axId val="1750343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5035904"/>
        <c:crossesAt val="-10"/>
        <c:auto val="1"/>
        <c:lblAlgn val="ctr"/>
        <c:lblOffset val="100"/>
        <c:tickLblSkip val="10"/>
      </c:catAx>
      <c:valAx>
        <c:axId val="175035904"/>
        <c:scaling>
          <c:orientation val="minMax"/>
        </c:scaling>
        <c:axPos val="l"/>
        <c:majorGridlines/>
        <c:numFmt formatCode="0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5034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555959595959595"/>
          <c:y val="0.39483035827986018"/>
          <c:w val="0.10514747474747475"/>
          <c:h val="9.5793729721279211E-2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105834</xdr:colOff>
      <xdr:row>98</xdr:row>
      <xdr:rowOff>63500</xdr:rowOff>
    </xdr:from>
    <xdr:to>
      <xdr:col>76</xdr:col>
      <xdr:colOff>63500</xdr:colOff>
      <xdr:row>125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52916</xdr:colOff>
      <xdr:row>5</xdr:row>
      <xdr:rowOff>137583</xdr:rowOff>
    </xdr:from>
    <xdr:to>
      <xdr:col>27</xdr:col>
      <xdr:colOff>582083</xdr:colOff>
      <xdr:row>32</xdr:row>
      <xdr:rowOff>116417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127000</xdr:colOff>
      <xdr:row>3</xdr:row>
      <xdr:rowOff>31750</xdr:rowOff>
    </xdr:from>
    <xdr:to>
      <xdr:col>34</xdr:col>
      <xdr:colOff>476249</xdr:colOff>
      <xdr:row>62</xdr:row>
      <xdr:rowOff>31750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158750</xdr:colOff>
      <xdr:row>63</xdr:row>
      <xdr:rowOff>10583</xdr:rowOff>
    </xdr:from>
    <xdr:to>
      <xdr:col>34</xdr:col>
      <xdr:colOff>529167</xdr:colOff>
      <xdr:row>121</xdr:row>
      <xdr:rowOff>116417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PopTools/PopTools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Functions"/>
      <sheetName val="Reg"/>
      <sheetName val="RegArray"/>
      <sheetName val="Temp"/>
      <sheetName val="Timeline"/>
    </sheetNames>
    <definedNames>
      <definedName name="Regression"/>
    </defined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47"/>
  <sheetViews>
    <sheetView zoomScale="90" zoomScaleNormal="90" workbookViewId="0">
      <pane xSplit="1" ySplit="3" topLeftCell="BE68" activePane="bottomRight" state="frozen"/>
      <selection pane="topRight" activeCell="B1" sqref="B1"/>
      <selection pane="bottomLeft" activeCell="A2" sqref="A2"/>
      <selection pane="bottomRight" activeCell="BG80" sqref="BG80"/>
    </sheetView>
  </sheetViews>
  <sheetFormatPr defaultRowHeight="12.75"/>
  <cols>
    <col min="1" max="1" width="24.28515625" customWidth="1"/>
    <col min="2" max="2" width="11.7109375" customWidth="1"/>
    <col min="3" max="3" width="10.42578125" customWidth="1"/>
    <col min="4" max="15" width="7.7109375" customWidth="1"/>
    <col min="16" max="16" width="10.140625" customWidth="1"/>
    <col min="23" max="23" width="13.5703125" customWidth="1"/>
    <col min="24" max="34" width="11.7109375" customWidth="1"/>
    <col min="35" max="35" width="9.5703125" customWidth="1"/>
    <col min="36" max="36" width="10" customWidth="1"/>
    <col min="42" max="42" width="10.28515625" customWidth="1"/>
    <col min="48" max="48" width="10.28515625" customWidth="1"/>
    <col min="54" max="54" width="10" customWidth="1"/>
    <col min="61" max="61" width="10.140625" customWidth="1"/>
  </cols>
  <sheetData>
    <row r="1" spans="1:61">
      <c r="P1" s="119" t="s">
        <v>297</v>
      </c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98" t="s">
        <v>299</v>
      </c>
      <c r="AJ1" s="203" t="s">
        <v>298</v>
      </c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1"/>
    </row>
    <row r="2" spans="1:61">
      <c r="P2" s="153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99" t="s">
        <v>242</v>
      </c>
      <c r="AJ2" s="204">
        <v>1</v>
      </c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8"/>
    </row>
    <row r="3" spans="1:61" ht="60.75" customHeight="1">
      <c r="A3" t="s">
        <v>0</v>
      </c>
      <c r="B3" s="39" t="s">
        <v>178</v>
      </c>
      <c r="C3" s="39" t="s">
        <v>177</v>
      </c>
      <c r="D3" s="39" t="s">
        <v>171</v>
      </c>
      <c r="E3" s="39" t="s">
        <v>172</v>
      </c>
      <c r="F3" s="39" t="s">
        <v>173</v>
      </c>
      <c r="G3" s="39" t="s">
        <v>174</v>
      </c>
      <c r="H3" s="39" t="s">
        <v>175</v>
      </c>
      <c r="I3" s="39" t="s">
        <v>176</v>
      </c>
      <c r="J3" s="14"/>
      <c r="K3" s="14"/>
      <c r="L3" s="14"/>
      <c r="M3" s="14"/>
      <c r="N3" s="14"/>
      <c r="O3" s="14"/>
      <c r="P3" s="122" t="s">
        <v>1</v>
      </c>
      <c r="Q3" s="123" t="s">
        <v>2</v>
      </c>
      <c r="R3" s="123" t="s">
        <v>3</v>
      </c>
      <c r="S3" s="123" t="s">
        <v>4</v>
      </c>
      <c r="T3" s="123" t="s">
        <v>5</v>
      </c>
      <c r="U3" s="123" t="s">
        <v>6</v>
      </c>
      <c r="V3" s="123" t="s">
        <v>7</v>
      </c>
      <c r="W3" s="123" t="s">
        <v>8</v>
      </c>
      <c r="X3" s="123" t="s">
        <v>9</v>
      </c>
      <c r="Y3" s="123" t="s">
        <v>10</v>
      </c>
      <c r="Z3" s="123" t="s">
        <v>11</v>
      </c>
      <c r="AA3" s="123" t="s">
        <v>12</v>
      </c>
      <c r="AB3" s="123" t="s">
        <v>13</v>
      </c>
      <c r="AC3" s="123" t="s">
        <v>14</v>
      </c>
      <c r="AD3" s="123" t="s">
        <v>15</v>
      </c>
      <c r="AE3" s="123" t="s">
        <v>16</v>
      </c>
      <c r="AF3" s="123" t="s">
        <v>17</v>
      </c>
      <c r="AG3" s="123" t="s">
        <v>18</v>
      </c>
      <c r="AH3" s="123" t="s">
        <v>19</v>
      </c>
      <c r="AI3" s="200" t="s">
        <v>20</v>
      </c>
      <c r="AJ3" s="205" t="s">
        <v>20</v>
      </c>
      <c r="AK3" s="123" t="s">
        <v>21</v>
      </c>
      <c r="AL3" s="123" t="s">
        <v>22</v>
      </c>
      <c r="AM3" s="123" t="s">
        <v>23</v>
      </c>
      <c r="AN3" s="123" t="s">
        <v>24</v>
      </c>
      <c r="AO3" s="123" t="s">
        <v>25</v>
      </c>
      <c r="AP3" s="123" t="s">
        <v>26</v>
      </c>
      <c r="AQ3" s="123" t="s">
        <v>27</v>
      </c>
      <c r="AR3" s="123" t="s">
        <v>28</v>
      </c>
      <c r="AS3" s="123" t="s">
        <v>29</v>
      </c>
      <c r="AT3" s="123" t="s">
        <v>30</v>
      </c>
      <c r="AU3" s="123" t="s">
        <v>31</v>
      </c>
      <c r="AV3" s="123" t="s">
        <v>32</v>
      </c>
      <c r="AW3" s="123" t="s">
        <v>33</v>
      </c>
      <c r="AX3" s="123" t="s">
        <v>34</v>
      </c>
      <c r="AY3" s="123" t="s">
        <v>35</v>
      </c>
      <c r="AZ3" s="123" t="s">
        <v>36</v>
      </c>
      <c r="BA3" s="123" t="s">
        <v>37</v>
      </c>
      <c r="BB3" s="123" t="s">
        <v>38</v>
      </c>
      <c r="BC3" s="123" t="s">
        <v>39</v>
      </c>
      <c r="BD3" s="123" t="s">
        <v>40</v>
      </c>
      <c r="BE3" s="123" t="s">
        <v>41</v>
      </c>
      <c r="BF3" s="123" t="s">
        <v>42</v>
      </c>
      <c r="BG3" s="124" t="s">
        <v>43</v>
      </c>
      <c r="BI3" s="39" t="s">
        <v>162</v>
      </c>
    </row>
    <row r="4" spans="1:61">
      <c r="A4">
        <v>1900</v>
      </c>
      <c r="B4" s="5">
        <v>287.54410000000001</v>
      </c>
      <c r="C4" s="5">
        <f t="shared" ref="C4:C67" si="0">AVERAGE(D4:I4)</f>
        <v>287.54848333333331</v>
      </c>
      <c r="D4" s="5">
        <v>287.53890000000001</v>
      </c>
      <c r="E4" s="5">
        <v>287.60169999999999</v>
      </c>
      <c r="F4" s="5">
        <v>287.54559999999998</v>
      </c>
      <c r="G4" s="5">
        <v>287.46679999999998</v>
      </c>
      <c r="H4" s="5">
        <v>287.55930000000001</v>
      </c>
      <c r="I4" s="5">
        <v>287.57859999999999</v>
      </c>
      <c r="J4" s="5">
        <f t="shared" ref="J4:J35" si="1">(D4-D$111)-(Q4-Q$111)</f>
        <v>-2.5658479745994667E-3</v>
      </c>
      <c r="K4" s="5">
        <f t="shared" ref="K4:K35" si="2">(E4-E$111)-(R4-R$111)</f>
        <v>1.0229534766365844E-3</v>
      </c>
      <c r="L4" s="5">
        <f t="shared" ref="L4:L35" si="3">(F4-F$111)-(S4-S$111)</f>
        <v>-4.5074092141877964E-4</v>
      </c>
      <c r="M4" s="5">
        <f t="shared" ref="M4:M35" si="4">(G4-G$111)-(T4-T$111)</f>
        <v>-2.1405076136804535E-4</v>
      </c>
      <c r="N4" s="5">
        <f t="shared" ref="N4:N35" si="5">(H4-H$111)-(U4-U$111)</f>
        <v>-7.2041738368225361E-4</v>
      </c>
      <c r="O4" s="5">
        <f t="shared" ref="O4:O35" si="6">(I4-I$111)-(V4-V$111)</f>
        <v>1.8482790181850728E-4</v>
      </c>
      <c r="P4" s="128">
        <v>0.111148029315027</v>
      </c>
      <c r="Q4" s="129">
        <v>0.103798464282135</v>
      </c>
      <c r="R4" s="129">
        <v>0.16283258060587899</v>
      </c>
      <c r="S4" s="129">
        <v>0.10830453730801499</v>
      </c>
      <c r="T4" s="129">
        <v>2.9160516203205498E-2</v>
      </c>
      <c r="U4" s="129">
        <v>0.122152001869096</v>
      </c>
      <c r="V4" s="129">
        <v>0.14064007562183101</v>
      </c>
      <c r="W4" s="129">
        <v>-2.6011523940519501E-2</v>
      </c>
      <c r="X4" s="129">
        <v>-2.0009008299382399E-2</v>
      </c>
      <c r="Y4" s="129">
        <v>8.5681423539085699E-2</v>
      </c>
      <c r="Z4" s="129">
        <v>-5.6968056383084303E-2</v>
      </c>
      <c r="AA4" s="129">
        <v>-5.2813896247812402E-2</v>
      </c>
      <c r="AB4" s="129">
        <v>-8.5948082311403995E-2</v>
      </c>
      <c r="AC4" s="129">
        <v>9.4734684682066403E-2</v>
      </c>
      <c r="AD4" s="129">
        <v>7.0317101441901203E-2</v>
      </c>
      <c r="AE4" s="129">
        <v>5.35648493948883E-2</v>
      </c>
      <c r="AF4" s="129">
        <v>0.17712074773328301</v>
      </c>
      <c r="AG4" s="129">
        <v>3.7155938024511601E-2</v>
      </c>
      <c r="AH4" s="129">
        <v>0.135514786815747</v>
      </c>
      <c r="AI4" s="201">
        <v>-1.8603919012025402E-2</v>
      </c>
      <c r="AJ4" s="206">
        <f>(SUM(AL4:AO4)+$AJ$2*AK4)/(4+$AJ$2)</f>
        <v>-1.8603919012025402E-2</v>
      </c>
      <c r="AK4" s="129">
        <v>-0.185933121078903</v>
      </c>
      <c r="AL4" s="129">
        <v>1.6994081035363699E-2</v>
      </c>
      <c r="AM4" s="129">
        <v>2.3724219549023901E-2</v>
      </c>
      <c r="AN4" s="129">
        <v>0.120172715593014</v>
      </c>
      <c r="AO4" s="129">
        <v>-6.79774901586256E-2</v>
      </c>
      <c r="AP4" s="129">
        <v>-4.5363531933128302E-2</v>
      </c>
      <c r="AQ4" s="129">
        <v>-7.6425351443447198E-2</v>
      </c>
      <c r="AR4" s="129">
        <v>-0.12046112504992799</v>
      </c>
      <c r="AS4" s="129">
        <v>6.1186976733438297E-3</v>
      </c>
      <c r="AT4" s="129">
        <v>2.8748789944188502E-3</v>
      </c>
      <c r="AU4" s="129">
        <v>-3.89247598400288E-2</v>
      </c>
      <c r="AV4" s="129">
        <v>-1.35757563517472E-2</v>
      </c>
      <c r="AW4" s="129">
        <v>0.101167432899785</v>
      </c>
      <c r="AX4" s="129">
        <v>1.0008896266299401E-2</v>
      </c>
      <c r="AY4" s="129">
        <v>9.5374612714067501E-3</v>
      </c>
      <c r="AZ4" s="129">
        <v>-0.23129867048766001</v>
      </c>
      <c r="BA4" s="129">
        <v>4.2706098291432598E-2</v>
      </c>
      <c r="BB4" s="129">
        <v>8.7777666090596507E-2</v>
      </c>
      <c r="BC4" s="129">
        <v>0.10660243847081501</v>
      </c>
      <c r="BD4" s="129">
        <v>6.7835885325678094E-2</v>
      </c>
      <c r="BE4" s="129">
        <v>8.5882400497723596E-2</v>
      </c>
      <c r="BF4" s="129">
        <v>6.1630553465022303E-2</v>
      </c>
      <c r="BG4" s="130">
        <v>0.11693705269374199</v>
      </c>
      <c r="BI4" s="1">
        <f t="shared" ref="BI4:BI67" si="7">SUM(W4,AC4,AJ4,AP4,AV4,BB4)</f>
        <v>7.8957619535242496E-2</v>
      </c>
    </row>
    <row r="5" spans="1:61">
      <c r="A5">
        <v>1901</v>
      </c>
      <c r="B5" s="5">
        <v>287.58179999999999</v>
      </c>
      <c r="C5" s="5">
        <f t="shared" si="0"/>
        <v>287.58699999999999</v>
      </c>
      <c r="D5" s="5">
        <v>287.67590000000001</v>
      </c>
      <c r="E5" s="5">
        <v>287.59660000000002</v>
      </c>
      <c r="F5" s="5">
        <v>287.57260000000002</v>
      </c>
      <c r="G5" s="5">
        <v>287.52100000000002</v>
      </c>
      <c r="H5" s="5">
        <v>287.54169999999999</v>
      </c>
      <c r="I5" s="5">
        <v>287.61419999999998</v>
      </c>
      <c r="J5" s="5">
        <f t="shared" si="1"/>
        <v>2.4475910976859971E-3</v>
      </c>
      <c r="K5" s="5">
        <f t="shared" si="2"/>
        <v>9.3375930446021327E-4</v>
      </c>
      <c r="L5" s="5">
        <f t="shared" si="3"/>
        <v>5.034142712118661E-4</v>
      </c>
      <c r="M5" s="5">
        <f t="shared" si="4"/>
        <v>1.0418056001562093E-3</v>
      </c>
      <c r="N5" s="5">
        <f t="shared" si="5"/>
        <v>6.4873221172290219E-4</v>
      </c>
      <c r="O5" s="5">
        <f t="shared" si="6"/>
        <v>-3.9683564358539147E-4</v>
      </c>
      <c r="P5" s="128">
        <v>0.14834440556433001</v>
      </c>
      <c r="Q5" s="129">
        <v>0.23578502520985001</v>
      </c>
      <c r="R5" s="129">
        <v>0.15782177477808501</v>
      </c>
      <c r="S5" s="129">
        <v>0.13435038211542799</v>
      </c>
      <c r="T5" s="129">
        <v>8.2104659841718303E-2</v>
      </c>
      <c r="U5" s="129">
        <v>0.103182852273675</v>
      </c>
      <c r="V5" s="129">
        <v>0.17682173916722299</v>
      </c>
      <c r="W5" s="129">
        <v>-4.7283798415708102E-2</v>
      </c>
      <c r="X5" s="129">
        <v>-9.9281206912280595E-2</v>
      </c>
      <c r="Y5" s="129">
        <v>-8.5742727443175598E-2</v>
      </c>
      <c r="Z5" s="129">
        <v>-4.9351369987618902E-2</v>
      </c>
      <c r="AA5" s="129">
        <v>2.9017973245231501E-2</v>
      </c>
      <c r="AB5" s="129">
        <v>-3.1061660980697001E-2</v>
      </c>
      <c r="AC5" s="129">
        <v>6.47179646901236E-2</v>
      </c>
      <c r="AD5" s="129">
        <v>2.6893206247905199E-2</v>
      </c>
      <c r="AE5" s="129">
        <v>2.7003106360893901E-2</v>
      </c>
      <c r="AF5" s="129">
        <v>0.12592922300945</v>
      </c>
      <c r="AG5" s="129">
        <v>2.44358142441569E-2</v>
      </c>
      <c r="AH5" s="129">
        <v>0.119328473588211</v>
      </c>
      <c r="AI5" s="201">
        <v>-4.7842009874716401E-2</v>
      </c>
      <c r="AJ5" s="206">
        <f t="shared" ref="AJ5:AJ68" si="8">(SUM(AL5:AO5)+$AJ$2*AK5)/(4+$AJ$2)</f>
        <v>-4.7842009874716443E-2</v>
      </c>
      <c r="AK5" s="129">
        <v>-5.2436528685859601E-2</v>
      </c>
      <c r="AL5" s="129">
        <v>-4.1902169264574199E-2</v>
      </c>
      <c r="AM5" s="129">
        <v>-6.2057890307698899E-2</v>
      </c>
      <c r="AN5" s="129">
        <v>5.6695512156636499E-2</v>
      </c>
      <c r="AO5" s="129">
        <v>-0.139508973272086</v>
      </c>
      <c r="AP5" s="129">
        <v>-3.34233267278818E-2</v>
      </c>
      <c r="AQ5" s="129">
        <v>-2.1441009149612E-3</v>
      </c>
      <c r="AR5" s="129">
        <v>-5.5350686140968698E-2</v>
      </c>
      <c r="AS5" s="129">
        <v>-4.9087685682877601E-2</v>
      </c>
      <c r="AT5" s="129">
        <v>-3.0306730360678099E-2</v>
      </c>
      <c r="AU5" s="129">
        <v>-3.0227430539923699E-2</v>
      </c>
      <c r="AV5" s="129">
        <v>-2.2836666288526398E-3</v>
      </c>
      <c r="AW5" s="129">
        <v>1.8440218246951101E-3</v>
      </c>
      <c r="AX5" s="129">
        <v>8.9834857462278705E-3</v>
      </c>
      <c r="AY5" s="129">
        <v>-6.5836767180996902E-2</v>
      </c>
      <c r="AZ5" s="129">
        <v>-4.41854086545845E-2</v>
      </c>
      <c r="BA5" s="129">
        <v>8.7776335120395205E-2</v>
      </c>
      <c r="BB5" s="129">
        <v>5.3624239898249403E-2</v>
      </c>
      <c r="BC5" s="129">
        <v>2.6345403236689401E-2</v>
      </c>
      <c r="BD5" s="129">
        <v>0.16710652253038899</v>
      </c>
      <c r="BE5" s="129">
        <v>8.4814859925472705E-2</v>
      </c>
      <c r="BF5" s="129">
        <v>-6.2184080781832997E-2</v>
      </c>
      <c r="BG5" s="130">
        <v>5.2038494580528998E-2</v>
      </c>
      <c r="BI5" s="1">
        <f t="shared" si="7"/>
        <v>-1.2490597058785989E-2</v>
      </c>
    </row>
    <row r="6" spans="1:61">
      <c r="A6">
        <v>1902</v>
      </c>
      <c r="B6" s="5">
        <v>287.54219999999998</v>
      </c>
      <c r="C6" s="5">
        <f t="shared" si="0"/>
        <v>287.54691666666662</v>
      </c>
      <c r="D6" s="5">
        <v>287.601</v>
      </c>
      <c r="E6" s="5">
        <v>287.48739999999998</v>
      </c>
      <c r="F6" s="5">
        <v>287.613</v>
      </c>
      <c r="G6" s="5">
        <v>287.45659999999998</v>
      </c>
      <c r="H6" s="5">
        <v>287.4495</v>
      </c>
      <c r="I6" s="5">
        <v>287.67399999999998</v>
      </c>
      <c r="J6" s="5">
        <f t="shared" si="1"/>
        <v>1.2865217539202722E-3</v>
      </c>
      <c r="K6" s="5">
        <f t="shared" si="2"/>
        <v>3.9747432224207513E-4</v>
      </c>
      <c r="L6" s="5">
        <f t="shared" si="3"/>
        <v>1.9440452880276071E-4</v>
      </c>
      <c r="M6" s="5">
        <f t="shared" si="4"/>
        <v>7.0740473012531613E-4</v>
      </c>
      <c r="N6" s="5">
        <f t="shared" si="5"/>
        <v>-6.041654312060607E-4</v>
      </c>
      <c r="O6" s="5">
        <f t="shared" si="6"/>
        <v>1.053269624264247E-3</v>
      </c>
      <c r="P6" s="128">
        <v>0.10861833178322799</v>
      </c>
      <c r="Q6" s="129">
        <v>0.162046094553602</v>
      </c>
      <c r="R6" s="129">
        <v>4.91580597602592E-2</v>
      </c>
      <c r="S6" s="129">
        <v>0.175059391857814</v>
      </c>
      <c r="T6" s="129">
        <v>1.80390607117146E-2</v>
      </c>
      <c r="U6" s="129">
        <v>1.22357499166128E-2</v>
      </c>
      <c r="V6" s="129">
        <v>0.23517163389936899</v>
      </c>
      <c r="W6" s="129">
        <v>-2.4656547333518099E-2</v>
      </c>
      <c r="X6" s="129">
        <v>-3.1059317304766399E-2</v>
      </c>
      <c r="Y6" s="129">
        <v>-8.0956112521903295E-2</v>
      </c>
      <c r="Z6" s="129">
        <v>-6.4489400934632998E-2</v>
      </c>
      <c r="AA6" s="129">
        <v>6.2641093757292696E-2</v>
      </c>
      <c r="AB6" s="129">
        <v>-9.4189996635805004E-3</v>
      </c>
      <c r="AC6" s="129">
        <v>0.152542560379788</v>
      </c>
      <c r="AD6" s="129">
        <v>2.68560549225185E-2</v>
      </c>
      <c r="AE6" s="129">
        <v>0.17929070462076799</v>
      </c>
      <c r="AF6" s="129">
        <v>0.23995614085436001</v>
      </c>
      <c r="AG6" s="129">
        <v>0.10616167448165401</v>
      </c>
      <c r="AH6" s="129">
        <v>0.210448227019639</v>
      </c>
      <c r="AI6" s="201">
        <v>-2.5118906045622599E-2</v>
      </c>
      <c r="AJ6" s="206">
        <f t="shared" si="8"/>
        <v>-2.5118906045622523E-2</v>
      </c>
      <c r="AK6" s="129">
        <v>5.8668579302434401E-3</v>
      </c>
      <c r="AL6" s="129">
        <v>-6.1157579774544502E-3</v>
      </c>
      <c r="AM6" s="129">
        <v>-2.4323856952719301E-2</v>
      </c>
      <c r="AN6" s="129">
        <v>3.1192821930346702E-2</v>
      </c>
      <c r="AO6" s="129">
        <v>-0.13221459515852901</v>
      </c>
      <c r="AP6" s="129">
        <v>-8.1416294981408992E-3</v>
      </c>
      <c r="AQ6" s="129">
        <v>3.1228720109027101E-2</v>
      </c>
      <c r="AR6" s="129">
        <v>9.0208466174317402E-3</v>
      </c>
      <c r="AS6" s="129">
        <v>-1.14971706299797E-2</v>
      </c>
      <c r="AT6" s="129">
        <v>-8.4218579164598798E-3</v>
      </c>
      <c r="AU6" s="129">
        <v>-6.1038685670723597E-2</v>
      </c>
      <c r="AV6" s="129">
        <v>3.8809075853805499E-3</v>
      </c>
      <c r="AW6" s="129">
        <v>-5.1842261613330699E-2</v>
      </c>
      <c r="AX6" s="129">
        <v>3.4285124697930699E-2</v>
      </c>
      <c r="AY6" s="129">
        <v>6.7393166040687902E-3</v>
      </c>
      <c r="AZ6" s="129">
        <v>1.0536847508717501E-2</v>
      </c>
      <c r="BA6" s="129">
        <v>1.9685510729516398E-2</v>
      </c>
      <c r="BB6" s="129">
        <v>8.9727240388810907E-3</v>
      </c>
      <c r="BC6" s="129">
        <v>-2.77598867638175E-2</v>
      </c>
      <c r="BD6" s="129">
        <v>9.6913519293252606E-2</v>
      </c>
      <c r="BE6" s="129">
        <v>-3.1995761257746801E-2</v>
      </c>
      <c r="BF6" s="129">
        <v>-5.71685212722172E-2</v>
      </c>
      <c r="BG6" s="130">
        <v>6.4874270194934497E-2</v>
      </c>
      <c r="BI6" s="1">
        <f t="shared" si="7"/>
        <v>0.10747910912676811</v>
      </c>
    </row>
    <row r="7" spans="1:61">
      <c r="A7">
        <v>1903</v>
      </c>
      <c r="B7" s="5">
        <v>287.35879999999997</v>
      </c>
      <c r="C7" s="5">
        <f t="shared" si="0"/>
        <v>287.36284999999998</v>
      </c>
      <c r="D7" s="5">
        <v>287.35219999999998</v>
      </c>
      <c r="E7" s="5">
        <v>287.3476</v>
      </c>
      <c r="F7" s="5">
        <v>287.41559999999998</v>
      </c>
      <c r="G7" s="5">
        <v>287.32029999999997</v>
      </c>
      <c r="H7" s="5">
        <v>287.34100000000001</v>
      </c>
      <c r="I7" s="5">
        <v>287.40039999999999</v>
      </c>
      <c r="J7" s="5">
        <f t="shared" si="1"/>
        <v>-2.1932122602296156E-3</v>
      </c>
      <c r="K7" s="5">
        <f t="shared" si="2"/>
        <v>8.6824402284035873E-4</v>
      </c>
      <c r="L7" s="5">
        <f t="shared" si="3"/>
        <v>8.5070479744930871E-5</v>
      </c>
      <c r="M7" s="5">
        <f t="shared" si="4"/>
        <v>-1.4823628977717607E-3</v>
      </c>
      <c r="N7" s="5">
        <f t="shared" si="5"/>
        <v>-1.9359638215421526E-4</v>
      </c>
      <c r="O7" s="5">
        <f t="shared" si="6"/>
        <v>7.0779584660701778E-4</v>
      </c>
      <c r="P7" s="128">
        <v>-7.4574506430252499E-2</v>
      </c>
      <c r="Q7" s="129">
        <v>-8.3274171432265107E-2</v>
      </c>
      <c r="R7" s="129">
        <v>-9.1112709940318795E-2</v>
      </c>
      <c r="S7" s="129">
        <v>-2.2231274093144199E-2</v>
      </c>
      <c r="T7" s="129">
        <v>-0.116071171660394</v>
      </c>
      <c r="U7" s="129">
        <v>-9.6674819132431297E-2</v>
      </c>
      <c r="V7" s="129">
        <v>-3.8082892322961401E-2</v>
      </c>
      <c r="W7" s="129">
        <v>-7.2997651115656401E-3</v>
      </c>
      <c r="X7" s="129">
        <v>-4.0070998989051497E-2</v>
      </c>
      <c r="Y7" s="129">
        <v>-8.7308630933819104E-2</v>
      </c>
      <c r="Z7" s="129">
        <v>6.2150206338173997E-4</v>
      </c>
      <c r="AA7" s="129">
        <v>5.8308416983948001E-2</v>
      </c>
      <c r="AB7" s="129">
        <v>3.1950885317712598E-2</v>
      </c>
      <c r="AC7" s="129">
        <v>7.8055957619517294E-2</v>
      </c>
      <c r="AD7" s="129">
        <v>0.126130597119299</v>
      </c>
      <c r="AE7" s="129">
        <v>0.14932931517574799</v>
      </c>
      <c r="AF7" s="129">
        <v>9.2421904964226004E-2</v>
      </c>
      <c r="AG7" s="129">
        <v>-4.7190709982487498E-3</v>
      </c>
      <c r="AH7" s="129">
        <v>2.7117041836561301E-2</v>
      </c>
      <c r="AI7" s="201">
        <v>-1.8385001275646501E-3</v>
      </c>
      <c r="AJ7" s="206">
        <f t="shared" si="8"/>
        <v>-1.8385001275646518E-3</v>
      </c>
      <c r="AK7" s="129">
        <v>2.31514653241333E-2</v>
      </c>
      <c r="AL7" s="129">
        <v>6.9725140891136999E-3</v>
      </c>
      <c r="AM7" s="129">
        <v>2.03209468151044E-3</v>
      </c>
      <c r="AN7" s="129">
        <v>-1.0468343927072901E-2</v>
      </c>
      <c r="AO7" s="129">
        <v>-3.0880230805507801E-2</v>
      </c>
      <c r="AP7" s="129">
        <v>-2.4793667547669401E-3</v>
      </c>
      <c r="AQ7" s="129">
        <v>-3.8555338476101E-2</v>
      </c>
      <c r="AR7" s="129">
        <v>5.4713575972755203E-2</v>
      </c>
      <c r="AS7" s="129">
        <v>3.6483362090052603E-2</v>
      </c>
      <c r="AT7" s="129">
        <v>-1.7415048054601801E-2</v>
      </c>
      <c r="AU7" s="129">
        <v>-4.7623385305939701E-2</v>
      </c>
      <c r="AV7" s="129">
        <v>-3.1785998079612902E-3</v>
      </c>
      <c r="AW7" s="129">
        <v>-3.5240354708321298E-3</v>
      </c>
      <c r="AX7" s="129">
        <v>3.60407318947864E-3</v>
      </c>
      <c r="AY7" s="129">
        <v>-4.1466063636107699E-2</v>
      </c>
      <c r="AZ7" s="129">
        <v>-7.6994855424516104E-2</v>
      </c>
      <c r="BA7" s="129">
        <v>0.10248788230217</v>
      </c>
      <c r="BB7" s="129">
        <v>-0.169749928875296</v>
      </c>
      <c r="BC7" s="129">
        <v>-0.20592159094405799</v>
      </c>
      <c r="BD7" s="129">
        <v>-0.219372776460033</v>
      </c>
      <c r="BE7" s="129">
        <v>-0.13179049083146299</v>
      </c>
      <c r="BF7" s="129">
        <v>-0.14982231752219299</v>
      </c>
      <c r="BG7" s="130">
        <v>-0.14184246861873301</v>
      </c>
      <c r="BI7" s="1">
        <f t="shared" si="7"/>
        <v>-0.10649020305763722</v>
      </c>
    </row>
    <row r="8" spans="1:61">
      <c r="A8">
        <v>1904</v>
      </c>
      <c r="B8" s="5">
        <v>287.38850000000002</v>
      </c>
      <c r="C8" s="5">
        <f t="shared" si="0"/>
        <v>287.39384999999999</v>
      </c>
      <c r="D8" s="5">
        <v>287.4273</v>
      </c>
      <c r="E8" s="5">
        <v>287.37189999999998</v>
      </c>
      <c r="F8" s="5">
        <v>287.3535</v>
      </c>
      <c r="G8" s="5">
        <v>287.4228</v>
      </c>
      <c r="H8" s="5">
        <v>287.38600000000002</v>
      </c>
      <c r="I8" s="5">
        <v>287.40159999999997</v>
      </c>
      <c r="J8" s="5">
        <f t="shared" si="1"/>
        <v>-2.5871442622560359E-5</v>
      </c>
      <c r="K8" s="5">
        <f t="shared" si="2"/>
        <v>2.5666851638425081E-3</v>
      </c>
      <c r="L8" s="5">
        <f t="shared" si="3"/>
        <v>2.5531884009610817E-5</v>
      </c>
      <c r="M8" s="5">
        <f t="shared" si="4"/>
        <v>1.5548404991599929E-4</v>
      </c>
      <c r="N8" s="5">
        <f t="shared" si="5"/>
        <v>1.5307388699521973E-3</v>
      </c>
      <c r="O8" s="5">
        <f t="shared" si="6"/>
        <v>4.4546609006917981E-4</v>
      </c>
      <c r="P8" s="128">
        <v>-4.4725522397934897E-2</v>
      </c>
      <c r="Q8" s="129">
        <v>-1.03415122498518E-2</v>
      </c>
      <c r="R8" s="129">
        <v>-6.8511151081338498E-2</v>
      </c>
      <c r="S8" s="129">
        <v>-8.4271735497395597E-2</v>
      </c>
      <c r="T8" s="129">
        <v>-1.52090186080613E-2</v>
      </c>
      <c r="U8" s="129">
        <v>-5.3399154384521801E-2</v>
      </c>
      <c r="V8" s="129">
        <v>-3.6620562566440598E-2</v>
      </c>
      <c r="W8" s="129">
        <v>-4.56351813375135E-2</v>
      </c>
      <c r="X8" s="129">
        <v>-0.17821882363654101</v>
      </c>
      <c r="Y8" s="129">
        <v>-4.2450459477208803E-2</v>
      </c>
      <c r="Z8" s="129">
        <v>-0.10801385652791801</v>
      </c>
      <c r="AA8" s="129">
        <v>7.5293735029560993E-2</v>
      </c>
      <c r="AB8" s="129">
        <v>2.52134979245397E-2</v>
      </c>
      <c r="AC8" s="129">
        <v>0.12827794773877399</v>
      </c>
      <c r="AD8" s="129">
        <v>8.9472489665467905E-2</v>
      </c>
      <c r="AE8" s="129">
        <v>0.10667619803683601</v>
      </c>
      <c r="AF8" s="129">
        <v>0.22452894726933401</v>
      </c>
      <c r="AG8" s="129">
        <v>0.103691545996639</v>
      </c>
      <c r="AH8" s="129">
        <v>0.117020557725595</v>
      </c>
      <c r="AI8" s="201">
        <v>-1.15618663281679E-2</v>
      </c>
      <c r="AJ8" s="206">
        <f t="shared" si="8"/>
        <v>-1.1561866328167919E-2</v>
      </c>
      <c r="AK8" s="129">
        <v>3.1292070590268298E-2</v>
      </c>
      <c r="AL8" s="129">
        <v>4.0560785476088698E-2</v>
      </c>
      <c r="AM8" s="129">
        <v>-7.7306801703571099E-2</v>
      </c>
      <c r="AN8" s="129">
        <v>6.4373549633728502E-2</v>
      </c>
      <c r="AO8" s="129">
        <v>-0.11672893563735399</v>
      </c>
      <c r="AP8" s="129">
        <v>9.0904274676063303E-3</v>
      </c>
      <c r="AQ8" s="129">
        <v>0.106877610026515</v>
      </c>
      <c r="AR8" s="129">
        <v>6.9557463016735696E-2</v>
      </c>
      <c r="AS8" s="129">
        <v>3.04474317880476E-2</v>
      </c>
      <c r="AT8" s="129">
        <v>-8.8499104403751902E-2</v>
      </c>
      <c r="AU8" s="129">
        <v>-7.29312630895151E-2</v>
      </c>
      <c r="AV8" s="129">
        <v>-8.6184236642338798E-3</v>
      </c>
      <c r="AW8" s="129">
        <v>-4.8008965439237203E-2</v>
      </c>
      <c r="AX8" s="129">
        <v>-2.4222439068353099E-2</v>
      </c>
      <c r="AY8" s="129">
        <v>-6.7896112816867998E-2</v>
      </c>
      <c r="AZ8" s="129">
        <v>6.9760470797746096E-3</v>
      </c>
      <c r="BA8" s="129">
        <v>9.00593519235144E-2</v>
      </c>
      <c r="BB8" s="129">
        <v>-0.113866565099215</v>
      </c>
      <c r="BC8" s="129">
        <v>-0.104090960057646</v>
      </c>
      <c r="BD8" s="129">
        <v>-0.10401404783391301</v>
      </c>
      <c r="BE8" s="129">
        <v>-9.0662218331715394E-2</v>
      </c>
      <c r="BF8" s="129">
        <v>-9.7494980848182394E-2</v>
      </c>
      <c r="BG8" s="130">
        <v>-0.17307061842461699</v>
      </c>
      <c r="BI8" s="1">
        <f t="shared" si="7"/>
        <v>-4.2313661222749974E-2</v>
      </c>
    </row>
    <row r="9" spans="1:61">
      <c r="A9">
        <v>1905</v>
      </c>
      <c r="B9" s="5">
        <v>287.43599999999998</v>
      </c>
      <c r="C9" s="5">
        <f t="shared" si="0"/>
        <v>287.44093333333336</v>
      </c>
      <c r="D9" s="5">
        <v>287.464</v>
      </c>
      <c r="E9" s="5">
        <v>287.48360000000002</v>
      </c>
      <c r="F9" s="5">
        <v>287.38240000000002</v>
      </c>
      <c r="G9" s="5">
        <v>287.48250000000002</v>
      </c>
      <c r="H9" s="5">
        <v>287.43020000000001</v>
      </c>
      <c r="I9" s="5">
        <v>287.40289999999999</v>
      </c>
      <c r="J9" s="5">
        <f t="shared" si="1"/>
        <v>2.3442214747517176E-3</v>
      </c>
      <c r="K9" s="5">
        <f t="shared" si="2"/>
        <v>2.8279919932638897E-4</v>
      </c>
      <c r="L9" s="5">
        <f t="shared" si="3"/>
        <v>-7.9859243779978328E-4</v>
      </c>
      <c r="M9" s="5">
        <f t="shared" si="4"/>
        <v>-8.9297353436934568E-5</v>
      </c>
      <c r="N9" s="5">
        <f t="shared" si="5"/>
        <v>7.7874893342017026E-4</v>
      </c>
      <c r="O9" s="5">
        <f t="shared" si="6"/>
        <v>-2.3835687028539443E-4</v>
      </c>
      <c r="P9" s="128">
        <v>2.7608962136108999E-3</v>
      </c>
      <c r="Q9" s="129">
        <v>2.3988394832770099E-2</v>
      </c>
      <c r="R9" s="129">
        <v>4.5472734883219297E-2</v>
      </c>
      <c r="S9" s="129">
        <v>-5.4547611175564698E-2</v>
      </c>
      <c r="T9" s="129">
        <v>4.4735762795312398E-2</v>
      </c>
      <c r="U9" s="129">
        <v>-8.4471644480004198E-3</v>
      </c>
      <c r="V9" s="129">
        <v>-3.4636739606071297E-2</v>
      </c>
      <c r="W9" s="129">
        <v>-1.88074459887843E-2</v>
      </c>
      <c r="X9" s="129">
        <v>-0.10181788712333099</v>
      </c>
      <c r="Y9" s="129">
        <v>2.0057638564594501E-3</v>
      </c>
      <c r="Z9" s="129">
        <v>-2.82185015296363E-2</v>
      </c>
      <c r="AA9" s="129">
        <v>-5.5006932755475101E-2</v>
      </c>
      <c r="AB9" s="129">
        <v>8.9000327608061897E-2</v>
      </c>
      <c r="AC9" s="129">
        <v>0.16790438228638299</v>
      </c>
      <c r="AD9" s="129">
        <v>0.12801218785818899</v>
      </c>
      <c r="AE9" s="129">
        <v>0.12518665662776099</v>
      </c>
      <c r="AF9" s="129">
        <v>0.263596166181571</v>
      </c>
      <c r="AG9" s="129">
        <v>0.10712579384363601</v>
      </c>
      <c r="AH9" s="129">
        <v>0.21560110692075701</v>
      </c>
      <c r="AI9" s="201">
        <v>2.1225742574188101E-3</v>
      </c>
      <c r="AJ9" s="206">
        <f t="shared" si="8"/>
        <v>2.1225742574188427E-3</v>
      </c>
      <c r="AK9" s="129">
        <v>-3.6245976922771199E-2</v>
      </c>
      <c r="AL9" s="129">
        <v>-9.8670184689808593E-4</v>
      </c>
      <c r="AM9" s="129">
        <v>-2.3934066754577502E-2</v>
      </c>
      <c r="AN9" s="129">
        <v>8.9552967015947602E-2</v>
      </c>
      <c r="AO9" s="129">
        <v>-1.7773350204606599E-2</v>
      </c>
      <c r="AP9" s="129">
        <v>1.99203628705731E-2</v>
      </c>
      <c r="AQ9" s="129">
        <v>6.7917865548565701E-2</v>
      </c>
      <c r="AR9" s="129">
        <v>7.9459516888789494E-2</v>
      </c>
      <c r="AS9" s="129">
        <v>2.92233916743498E-2</v>
      </c>
      <c r="AT9" s="129">
        <v>-2.4337131720415E-2</v>
      </c>
      <c r="AU9" s="129">
        <v>-5.2661828038424098E-2</v>
      </c>
      <c r="AV9" s="129">
        <v>-9.5912774830821904E-4</v>
      </c>
      <c r="AW9" s="129">
        <v>-7.9783134406682096E-2</v>
      </c>
      <c r="AX9" s="129">
        <v>-2.0323968500576901E-2</v>
      </c>
      <c r="AY9" s="129">
        <v>5.0933461445140403E-2</v>
      </c>
      <c r="AZ9" s="129">
        <v>-8.6893479945274493E-2</v>
      </c>
      <c r="BA9" s="129">
        <v>0.13127148266585201</v>
      </c>
      <c r="BB9" s="129">
        <v>-5.1841377737718998E-2</v>
      </c>
      <c r="BC9" s="129">
        <v>-8.1307914934541203E-2</v>
      </c>
      <c r="BD9" s="129">
        <v>-6.5053900369150597E-2</v>
      </c>
      <c r="BE9" s="129">
        <v>1.04668955315787E-2</v>
      </c>
      <c r="BF9" s="129">
        <v>-5.38369363696347E-2</v>
      </c>
      <c r="BG9" s="130">
        <v>-6.9475032546847601E-2</v>
      </c>
      <c r="BI9" s="1">
        <f t="shared" si="7"/>
        <v>0.11833936793956343</v>
      </c>
    </row>
    <row r="10" spans="1:61">
      <c r="A10">
        <v>1906</v>
      </c>
      <c r="B10" s="5">
        <v>287.54180000000002</v>
      </c>
      <c r="C10" s="5">
        <f t="shared" si="0"/>
        <v>287.54730000000001</v>
      </c>
      <c r="D10" s="5">
        <v>287.45409999999998</v>
      </c>
      <c r="E10" s="5">
        <v>287.52600000000001</v>
      </c>
      <c r="F10" s="5">
        <v>287.54539999999997</v>
      </c>
      <c r="G10" s="5">
        <v>287.5958</v>
      </c>
      <c r="H10" s="5">
        <v>287.58420000000001</v>
      </c>
      <c r="I10" s="5">
        <v>287.57830000000001</v>
      </c>
      <c r="J10" s="5">
        <f t="shared" si="1"/>
        <v>-3.4663407415408409E-4</v>
      </c>
      <c r="K10" s="5">
        <f t="shared" si="2"/>
        <v>5.0516319804283505E-4</v>
      </c>
      <c r="L10" s="5">
        <f t="shared" si="3"/>
        <v>1.7546752820615796E-3</v>
      </c>
      <c r="M10" s="5">
        <f t="shared" si="4"/>
        <v>2.3546311271085418E-3</v>
      </c>
      <c r="N10" s="5">
        <f t="shared" si="5"/>
        <v>1.5372612611271042E-3</v>
      </c>
      <c r="O10" s="5">
        <f t="shared" si="6"/>
        <v>6.7544916743098038E-4</v>
      </c>
      <c r="P10" s="128">
        <v>0.108427392377658</v>
      </c>
      <c r="Q10" s="129">
        <v>1.6779250381659901E-2</v>
      </c>
      <c r="R10" s="129">
        <v>8.7650370884489306E-2</v>
      </c>
      <c r="S10" s="129">
        <v>0.105899121104528</v>
      </c>
      <c r="T10" s="129">
        <v>0.15559183431474799</v>
      </c>
      <c r="U10" s="129">
        <v>0.14479432322428901</v>
      </c>
      <c r="V10" s="129">
        <v>0.139849454356237</v>
      </c>
      <c r="W10" s="129">
        <v>-2.9115270136639899E-2</v>
      </c>
      <c r="X10" s="129">
        <v>-3.7683542667139101E-2</v>
      </c>
      <c r="Y10" s="129">
        <v>-1.8359223384265901E-2</v>
      </c>
      <c r="Z10" s="129">
        <v>-4.1760907002299001E-2</v>
      </c>
      <c r="AA10" s="129">
        <v>-2.6538682506838902E-2</v>
      </c>
      <c r="AB10" s="129">
        <v>-2.1233995122656699E-2</v>
      </c>
      <c r="AC10" s="129">
        <v>0.121731328161956</v>
      </c>
      <c r="AD10" s="129">
        <v>0.102977161289118</v>
      </c>
      <c r="AE10" s="129">
        <v>0.132180616074492</v>
      </c>
      <c r="AF10" s="129">
        <v>0.21012592566029201</v>
      </c>
      <c r="AG10" s="129">
        <v>-2.9202167252151399E-3</v>
      </c>
      <c r="AH10" s="129">
        <v>0.166293154511095</v>
      </c>
      <c r="AI10" s="201">
        <v>2.2984546598775E-2</v>
      </c>
      <c r="AJ10" s="206">
        <f t="shared" si="8"/>
        <v>2.2984546598775059E-2</v>
      </c>
      <c r="AK10" s="129">
        <v>9.4637963330683306E-2</v>
      </c>
      <c r="AL10" s="129">
        <v>2.7245828503282599E-2</v>
      </c>
      <c r="AM10" s="129">
        <v>3.7969202441786302E-2</v>
      </c>
      <c r="AN10" s="129">
        <v>2.92439918661671E-2</v>
      </c>
      <c r="AO10" s="129">
        <v>-7.4174253148044003E-2</v>
      </c>
      <c r="AP10" s="129">
        <v>2.2134561072834898E-2</v>
      </c>
      <c r="AQ10" s="129">
        <v>0.12754322049931899</v>
      </c>
      <c r="AR10" s="129">
        <v>-1.08003625679771E-2</v>
      </c>
      <c r="AS10" s="129">
        <v>3.1044025585288099E-2</v>
      </c>
      <c r="AT10" s="129">
        <v>-4.1372610051496297E-2</v>
      </c>
      <c r="AU10" s="129">
        <v>4.2585318990404604E-3</v>
      </c>
      <c r="AV10" s="129">
        <v>-5.1893365881357997E-2</v>
      </c>
      <c r="AW10" s="129">
        <v>-0.14512227620843901</v>
      </c>
      <c r="AX10" s="129">
        <v>-9.4657153093976307E-2</v>
      </c>
      <c r="AY10" s="129">
        <v>5.3971595505458901E-2</v>
      </c>
      <c r="AZ10" s="129">
        <v>-0.135065481912647</v>
      </c>
      <c r="BA10" s="129">
        <v>6.14064863028147E-2</v>
      </c>
      <c r="BB10" s="129">
        <v>-1.98952494990749E-2</v>
      </c>
      <c r="BC10" s="129">
        <v>2.2497571949600101E-2</v>
      </c>
      <c r="BD10" s="129">
        <v>-8.6664778068154605E-2</v>
      </c>
      <c r="BE10" s="129">
        <v>-3.5894234587431101E-2</v>
      </c>
      <c r="BF10" s="129">
        <v>5.70026014686391E-2</v>
      </c>
      <c r="BG10" s="130">
        <v>-5.64174082580279E-2</v>
      </c>
      <c r="BI10" s="1">
        <f t="shared" si="7"/>
        <v>6.5946550316493172E-2</v>
      </c>
    </row>
    <row r="11" spans="1:61">
      <c r="A11">
        <v>1907</v>
      </c>
      <c r="B11" s="5">
        <v>287.52550000000002</v>
      </c>
      <c r="C11" s="5">
        <f t="shared" si="0"/>
        <v>287.53014999999999</v>
      </c>
      <c r="D11" s="5">
        <v>287.53489999999999</v>
      </c>
      <c r="E11" s="5">
        <v>287.53879999999998</v>
      </c>
      <c r="F11" s="5">
        <v>287.43979999999999</v>
      </c>
      <c r="G11" s="5">
        <v>287.59789999999998</v>
      </c>
      <c r="H11" s="5">
        <v>287.53199999999998</v>
      </c>
      <c r="I11" s="5">
        <v>287.53750000000002</v>
      </c>
      <c r="J11" s="5">
        <f t="shared" si="1"/>
        <v>-3.0736525649516233E-4</v>
      </c>
      <c r="K11" s="5">
        <f t="shared" si="2"/>
        <v>-1.0717489213467046E-3</v>
      </c>
      <c r="L11" s="5">
        <f t="shared" si="3"/>
        <v>3.1463894341392518E-3</v>
      </c>
      <c r="M11" s="5">
        <f t="shared" si="4"/>
        <v>9.4418682175897994E-4</v>
      </c>
      <c r="N11" s="5">
        <f t="shared" si="5"/>
        <v>-1.3191519345706615E-4</v>
      </c>
      <c r="O11" s="5">
        <f t="shared" si="6"/>
        <v>-9.5127521285620631E-4</v>
      </c>
      <c r="P11" s="128">
        <v>9.2086104759298806E-2</v>
      </c>
      <c r="Q11" s="129">
        <v>9.7539981564011599E-2</v>
      </c>
      <c r="R11" s="129">
        <v>0.102027283003849</v>
      </c>
      <c r="S11" s="129">
        <v>-1.0925930475309501E-3</v>
      </c>
      <c r="T11" s="129">
        <v>0.159102278620082</v>
      </c>
      <c r="U11" s="129">
        <v>9.4263499678845605E-2</v>
      </c>
      <c r="V11" s="129">
        <v>0.10067617873653401</v>
      </c>
      <c r="W11" s="129">
        <v>-4.9533483850757398E-2</v>
      </c>
      <c r="X11" s="129">
        <v>-1.0748807258949E-2</v>
      </c>
      <c r="Y11" s="129">
        <v>3.95416456800603E-2</v>
      </c>
      <c r="Z11" s="129">
        <v>-0.22108361635269999</v>
      </c>
      <c r="AA11" s="129">
        <v>-2.36393864105366E-2</v>
      </c>
      <c r="AB11" s="129">
        <v>-3.1737254911661197E-2</v>
      </c>
      <c r="AC11" s="129">
        <v>0.16163289529281399</v>
      </c>
      <c r="AD11" s="129">
        <v>0.14882970584028499</v>
      </c>
      <c r="AE11" s="129">
        <v>0.10646555912887801</v>
      </c>
      <c r="AF11" s="129">
        <v>0.199440002810547</v>
      </c>
      <c r="AG11" s="129">
        <v>0.13199690841395201</v>
      </c>
      <c r="AH11" s="129">
        <v>0.221432300270407</v>
      </c>
      <c r="AI11" s="201">
        <v>4.6131312788065697E-2</v>
      </c>
      <c r="AJ11" s="206">
        <f t="shared" si="8"/>
        <v>4.6131312788065724E-2</v>
      </c>
      <c r="AK11" s="129">
        <v>3.6077314509441197E-2</v>
      </c>
      <c r="AL11" s="129">
        <v>0.126564298779101</v>
      </c>
      <c r="AM11" s="129">
        <v>9.8682103388512105E-2</v>
      </c>
      <c r="AN11" s="129">
        <v>1.6883418604152201E-2</v>
      </c>
      <c r="AO11" s="129">
        <v>-4.7550571340877902E-2</v>
      </c>
      <c r="AP11" s="129">
        <v>2.97436970496846E-2</v>
      </c>
      <c r="AQ11" s="129">
        <v>3.3067130276947403E-2</v>
      </c>
      <c r="AR11" s="129">
        <v>0.12609441079706499</v>
      </c>
      <c r="AS11" s="129">
        <v>7.6409025774978503E-2</v>
      </c>
      <c r="AT11" s="129">
        <v>-0.154352897074716</v>
      </c>
      <c r="AU11" s="129">
        <v>6.7500815474147602E-2</v>
      </c>
      <c r="AV11" s="129">
        <v>-2.2094096013108799E-2</v>
      </c>
      <c r="AW11" s="129">
        <v>-1.35404664619045E-2</v>
      </c>
      <c r="AX11" s="129">
        <v>-6.9270476207805104E-2</v>
      </c>
      <c r="AY11" s="129">
        <v>2.2074763267880802E-2</v>
      </c>
      <c r="AZ11" s="129">
        <v>-0.108526317379187</v>
      </c>
      <c r="BA11" s="129">
        <v>5.8792016715471997E-2</v>
      </c>
      <c r="BB11" s="129">
        <v>-3.48655646003408E-2</v>
      </c>
      <c r="BC11" s="129">
        <v>-3.1473001956328503E-2</v>
      </c>
      <c r="BD11" s="129">
        <v>-4.0485018162541998E-2</v>
      </c>
      <c r="BE11" s="129">
        <v>-5.2422904030322501E-3</v>
      </c>
      <c r="BF11" s="129">
        <v>5.1355293038909601E-2</v>
      </c>
      <c r="BG11" s="130">
        <v>-0.14848280551870999</v>
      </c>
      <c r="BI11" s="1">
        <f t="shared" si="7"/>
        <v>0.13101476066635734</v>
      </c>
    </row>
    <row r="12" spans="1:61">
      <c r="A12">
        <v>1908</v>
      </c>
      <c r="B12" s="5">
        <v>287.52890000000002</v>
      </c>
      <c r="C12" s="5">
        <f t="shared" si="0"/>
        <v>287.53410000000002</v>
      </c>
      <c r="D12" s="5">
        <v>287.55680000000001</v>
      </c>
      <c r="E12" s="5">
        <v>287.61309999999997</v>
      </c>
      <c r="F12" s="5">
        <v>287.4282</v>
      </c>
      <c r="G12" s="5">
        <v>287.57409999999999</v>
      </c>
      <c r="H12" s="5">
        <v>287.48939999999999</v>
      </c>
      <c r="I12" s="5">
        <v>287.54300000000001</v>
      </c>
      <c r="J12" s="5">
        <f t="shared" si="1"/>
        <v>-6.0138303231094259E-5</v>
      </c>
      <c r="K12" s="5">
        <f t="shared" si="2"/>
        <v>3.1545444458103145E-5</v>
      </c>
      <c r="L12" s="5">
        <f t="shared" si="3"/>
        <v>5.4768561202322985E-4</v>
      </c>
      <c r="M12" s="5">
        <f t="shared" si="4"/>
        <v>-3.4484368353129846E-4</v>
      </c>
      <c r="N12" s="5">
        <f t="shared" si="5"/>
        <v>6.336839705692876E-4</v>
      </c>
      <c r="O12" s="5">
        <f t="shared" si="6"/>
        <v>2.0878645689764164E-3</v>
      </c>
      <c r="P12" s="128">
        <v>9.5824850436381795E-2</v>
      </c>
      <c r="Q12" s="129">
        <v>0.11919275461076401</v>
      </c>
      <c r="R12" s="129">
        <v>0.17522398863803801</v>
      </c>
      <c r="S12" s="129">
        <v>-1.00938892254021E-2</v>
      </c>
      <c r="T12" s="129">
        <v>0.13659130912537801</v>
      </c>
      <c r="U12" s="129">
        <v>5.0897900514826198E-2</v>
      </c>
      <c r="V12" s="129">
        <v>0.103137038954685</v>
      </c>
      <c r="W12" s="129">
        <v>-5.4159219848691001E-2</v>
      </c>
      <c r="X12" s="129">
        <v>-0.10885070740113099</v>
      </c>
      <c r="Y12" s="129">
        <v>-4.1540947851217397E-2</v>
      </c>
      <c r="Z12" s="129">
        <v>-0.15100998354768</v>
      </c>
      <c r="AA12" s="129">
        <v>2.08018157789524E-2</v>
      </c>
      <c r="AB12" s="129">
        <v>9.8037237776224997E-3</v>
      </c>
      <c r="AC12" s="129">
        <v>0.111523387411011</v>
      </c>
      <c r="AD12" s="129">
        <v>3.9041771045049203E-2</v>
      </c>
      <c r="AE12" s="129">
        <v>8.8325727351730096E-2</v>
      </c>
      <c r="AF12" s="129">
        <v>0.23329755104504099</v>
      </c>
      <c r="AG12" s="129">
        <v>0.15884599385151399</v>
      </c>
      <c r="AH12" s="129">
        <v>3.8105893761723998E-2</v>
      </c>
      <c r="AI12" s="201">
        <v>3.0073741439161899E-2</v>
      </c>
      <c r="AJ12" s="206">
        <f t="shared" si="8"/>
        <v>3.0073741439161937E-2</v>
      </c>
      <c r="AK12" s="129">
        <v>-3.1964822925260698E-2</v>
      </c>
      <c r="AL12" s="129">
        <v>1.4189096704853899E-2</v>
      </c>
      <c r="AM12" s="129">
        <v>8.6939835290991099E-2</v>
      </c>
      <c r="AN12" s="129">
        <v>8.2894280508526194E-2</v>
      </c>
      <c r="AO12" s="129">
        <v>-1.6896823833008E-3</v>
      </c>
      <c r="AP12" s="129">
        <v>2.3847296850180999E-2</v>
      </c>
      <c r="AQ12" s="129">
        <v>5.5267176028223702E-2</v>
      </c>
      <c r="AR12" s="129">
        <v>4.5115295878588299E-2</v>
      </c>
      <c r="AS12" s="129">
        <v>4.0574293650422498E-2</v>
      </c>
      <c r="AT12" s="129">
        <v>5.9356678372068895E-4</v>
      </c>
      <c r="AU12" s="129">
        <v>-2.2313848090050201E-2</v>
      </c>
      <c r="AV12" s="129">
        <v>-1.2487246005628E-2</v>
      </c>
      <c r="AW12" s="129">
        <v>-7.5957468724027394E-2</v>
      </c>
      <c r="AX12" s="129">
        <v>-4.82245579125333E-2</v>
      </c>
      <c r="AY12" s="129">
        <v>2.96103765247153E-2</v>
      </c>
      <c r="AZ12" s="129">
        <v>-4.8527874483340797E-2</v>
      </c>
      <c r="BA12" s="129">
        <v>8.0663294567045796E-2</v>
      </c>
      <c r="BB12" s="129">
        <v>-3.0232767437223598E-2</v>
      </c>
      <c r="BC12" s="129">
        <v>-0.121288800056731</v>
      </c>
      <c r="BD12" s="129">
        <v>-4.9787158964306799E-2</v>
      </c>
      <c r="BE12" s="129">
        <v>2.0086506291136098E-2</v>
      </c>
      <c r="BF12" s="129">
        <v>-4.0744785057427103E-2</v>
      </c>
      <c r="BG12" s="130">
        <v>4.0570400601211497E-2</v>
      </c>
      <c r="BI12" s="1">
        <f t="shared" si="7"/>
        <v>6.8565192408811329E-2</v>
      </c>
    </row>
    <row r="13" spans="1:61">
      <c r="A13">
        <v>1909</v>
      </c>
      <c r="B13" s="5">
        <v>287.57659999999998</v>
      </c>
      <c r="C13" s="5">
        <f t="shared" si="0"/>
        <v>287.58160000000004</v>
      </c>
      <c r="D13" s="5">
        <v>287.56869999999998</v>
      </c>
      <c r="E13" s="5">
        <v>287.60520000000002</v>
      </c>
      <c r="F13" s="5">
        <v>287.5027</v>
      </c>
      <c r="G13" s="5">
        <v>287.60840000000002</v>
      </c>
      <c r="H13" s="5">
        <v>287.4966</v>
      </c>
      <c r="I13" s="5">
        <v>287.70800000000003</v>
      </c>
      <c r="J13" s="5">
        <f t="shared" si="1"/>
        <v>-2.6168415018038016E-4</v>
      </c>
      <c r="K13" s="5">
        <f t="shared" si="2"/>
        <v>3.6603836746149088E-4</v>
      </c>
      <c r="L13" s="5">
        <f t="shared" si="3"/>
        <v>-3.8278403567554298E-4</v>
      </c>
      <c r="M13" s="5">
        <f t="shared" si="4"/>
        <v>2.4104926812968941E-3</v>
      </c>
      <c r="N13" s="5">
        <f t="shared" si="5"/>
        <v>8.4107360661500596E-4</v>
      </c>
      <c r="O13" s="5">
        <f t="shared" si="6"/>
        <v>9.3009829686191425E-4</v>
      </c>
      <c r="P13" s="128">
        <v>0.143156944243543</v>
      </c>
      <c r="Q13" s="129">
        <v>0.13129430045768201</v>
      </c>
      <c r="R13" s="129">
        <v>0.16698949571508501</v>
      </c>
      <c r="S13" s="129">
        <v>6.5336580422297105E-2</v>
      </c>
      <c r="T13" s="129">
        <v>0.16813597276058001</v>
      </c>
      <c r="U13" s="129">
        <v>5.7890510878792101E-2</v>
      </c>
      <c r="V13" s="129">
        <v>0.26929480522681998</v>
      </c>
      <c r="W13" s="129">
        <v>-2.04419268186939E-2</v>
      </c>
      <c r="X13" s="129">
        <v>-3.1305604053557E-2</v>
      </c>
      <c r="Y13" s="129">
        <v>-2.2879351968185802E-3</v>
      </c>
      <c r="Z13" s="129">
        <v>-5.2753431257315199E-3</v>
      </c>
      <c r="AA13" s="129">
        <v>-1.1709617354426801E-2</v>
      </c>
      <c r="AB13" s="129">
        <v>-5.1631134362935399E-2</v>
      </c>
      <c r="AC13" s="129">
        <v>9.5034657795190394E-2</v>
      </c>
      <c r="AD13" s="129">
        <v>0.109371114612883</v>
      </c>
      <c r="AE13" s="129">
        <v>7.4731759851147203E-2</v>
      </c>
      <c r="AF13" s="129">
        <v>0.19511226169248599</v>
      </c>
      <c r="AG13" s="129">
        <v>6.3057925040425206E-2</v>
      </c>
      <c r="AH13" s="129">
        <v>3.29002277790095E-2</v>
      </c>
      <c r="AI13" s="201">
        <v>3.0656785633743699E-2</v>
      </c>
      <c r="AJ13" s="206">
        <f t="shared" si="8"/>
        <v>3.0656785633743751E-2</v>
      </c>
      <c r="AK13" s="129">
        <v>-1.2105477289765E-2</v>
      </c>
      <c r="AL13" s="129">
        <v>-8.9978813450102193E-3</v>
      </c>
      <c r="AM13" s="129">
        <v>5.3647356721569298E-2</v>
      </c>
      <c r="AN13" s="129">
        <v>0.114093782888176</v>
      </c>
      <c r="AO13" s="129">
        <v>6.6461471937486697E-3</v>
      </c>
      <c r="AP13" s="129">
        <v>1.7520971251462899E-2</v>
      </c>
      <c r="AQ13" s="129">
        <v>4.6209373678948298E-2</v>
      </c>
      <c r="AR13" s="129">
        <v>0.120386711136973</v>
      </c>
      <c r="AS13" s="129">
        <v>-1.5600426067521701E-2</v>
      </c>
      <c r="AT13" s="129">
        <v>-1.8353202235630299E-2</v>
      </c>
      <c r="AU13" s="129">
        <v>-4.50376002554548E-2</v>
      </c>
      <c r="AV13" s="129">
        <v>-7.7467245663228801E-3</v>
      </c>
      <c r="AW13" s="129">
        <v>-5.1997599762671598E-2</v>
      </c>
      <c r="AX13" s="129">
        <v>-1.01733085558635E-2</v>
      </c>
      <c r="AY13" s="129">
        <v>-9.2469348528538796E-3</v>
      </c>
      <c r="AZ13" s="129">
        <v>-2.7453910174699502E-3</v>
      </c>
      <c r="BA13" s="129">
        <v>3.5429611357244498E-2</v>
      </c>
      <c r="BB13" s="129">
        <v>3.6774629435853898E-2</v>
      </c>
      <c r="BC13" s="129">
        <v>2.3160241290440801E-2</v>
      </c>
      <c r="BD13" s="129">
        <v>1.3336178523047601E-2</v>
      </c>
      <c r="BE13" s="129">
        <v>7.7153336459389196E-2</v>
      </c>
      <c r="BF13" s="129">
        <v>2.5350558716183899E-2</v>
      </c>
      <c r="BG13" s="130">
        <v>4.4872832190208101E-2</v>
      </c>
      <c r="BI13" s="1">
        <f t="shared" si="7"/>
        <v>0.15179839273123416</v>
      </c>
    </row>
    <row r="14" spans="1:61">
      <c r="A14">
        <v>1910</v>
      </c>
      <c r="B14" s="5">
        <v>287.5625</v>
      </c>
      <c r="C14" s="5">
        <f t="shared" si="0"/>
        <v>287.56821666666667</v>
      </c>
      <c r="D14" s="5">
        <v>287.62549999999999</v>
      </c>
      <c r="E14" s="5">
        <v>287.47919999999999</v>
      </c>
      <c r="F14" s="5">
        <v>287.65120000000002</v>
      </c>
      <c r="G14" s="5">
        <v>287.41609999999997</v>
      </c>
      <c r="H14" s="5">
        <v>287.51979999999998</v>
      </c>
      <c r="I14" s="5">
        <v>287.71749999999997</v>
      </c>
      <c r="J14" s="5">
        <f t="shared" si="1"/>
        <v>1.4081032015353656E-3</v>
      </c>
      <c r="K14" s="5">
        <f t="shared" si="2"/>
        <v>1.5913902099533028E-3</v>
      </c>
      <c r="L14" s="5">
        <f t="shared" si="3"/>
        <v>7.4789768095631648E-4</v>
      </c>
      <c r="M14" s="5">
        <f t="shared" si="4"/>
        <v>2.6502665267658099E-5</v>
      </c>
      <c r="N14" s="5">
        <f t="shared" si="5"/>
        <v>8.740525305267477E-4</v>
      </c>
      <c r="O14" s="5">
        <f t="shared" si="6"/>
        <v>3.0389635516587798E-3</v>
      </c>
      <c r="P14" s="128">
        <v>0.129142998397933</v>
      </c>
      <c r="Q14" s="129">
        <v>0.18642451310597599</v>
      </c>
      <c r="R14" s="129">
        <v>3.9764143872559998E-2</v>
      </c>
      <c r="S14" s="129">
        <v>0.21270589870567799</v>
      </c>
      <c r="T14" s="129">
        <v>-2.17800372234364E-2</v>
      </c>
      <c r="U14" s="129">
        <v>8.1057531954854697E-2</v>
      </c>
      <c r="V14" s="129">
        <v>0.276685939971969</v>
      </c>
      <c r="W14" s="129">
        <v>-2.1225509530154299E-2</v>
      </c>
      <c r="X14" s="129">
        <v>7.4441296591203302E-3</v>
      </c>
      <c r="Y14" s="129">
        <v>-3.4273578013539897E-2</v>
      </c>
      <c r="Z14" s="129">
        <v>-2.71458191019746E-2</v>
      </c>
      <c r="AA14" s="129">
        <v>-2.3271372294914199E-2</v>
      </c>
      <c r="AB14" s="129">
        <v>-2.8880907899463099E-2</v>
      </c>
      <c r="AC14" s="129">
        <v>0.123167754700136</v>
      </c>
      <c r="AD14" s="129">
        <v>0.14190593925195499</v>
      </c>
      <c r="AE14" s="129">
        <v>0.18275868859222999</v>
      </c>
      <c r="AF14" s="129">
        <v>0.109130347503821</v>
      </c>
      <c r="AG14" s="129">
        <v>5.7190790046604399E-2</v>
      </c>
      <c r="AH14" s="129">
        <v>0.124853008106072</v>
      </c>
      <c r="AI14" s="201">
        <v>9.0920497147635605E-3</v>
      </c>
      <c r="AJ14" s="206">
        <f t="shared" si="8"/>
        <v>9.0920497147635414E-3</v>
      </c>
      <c r="AK14" s="129">
        <v>3.3464566684472098E-2</v>
      </c>
      <c r="AL14" s="129">
        <v>1.30769252780851E-2</v>
      </c>
      <c r="AM14" s="129">
        <v>1.5267744601089799E-2</v>
      </c>
      <c r="AN14" s="129">
        <v>1.99591443890767E-2</v>
      </c>
      <c r="AO14" s="129">
        <v>-3.6308132378905997E-2</v>
      </c>
      <c r="AP14" s="129">
        <v>-1.34252550212295E-2</v>
      </c>
      <c r="AQ14" s="129">
        <v>0.112418563037522</v>
      </c>
      <c r="AR14" s="129">
        <v>7.8466883483713404E-2</v>
      </c>
      <c r="AS14" s="129">
        <v>-2.8196433045025001E-2</v>
      </c>
      <c r="AT14" s="129">
        <v>-5.4715791656292298E-2</v>
      </c>
      <c r="AU14" s="129">
        <v>-0.175099496926065</v>
      </c>
      <c r="AV14" s="129">
        <v>1.7911138683189099E-2</v>
      </c>
      <c r="AW14" s="129">
        <v>-1.06965796260851E-2</v>
      </c>
      <c r="AX14" s="129">
        <v>-1.44503148641774E-2</v>
      </c>
      <c r="AY14" s="129">
        <v>8.6565036616263996E-2</v>
      </c>
      <c r="AZ14" s="129">
        <v>-1.0639860248829699E-2</v>
      </c>
      <c r="BA14" s="129">
        <v>3.8777411538774197E-2</v>
      </c>
      <c r="BB14" s="129">
        <v>1.8975312977681801E-2</v>
      </c>
      <c r="BC14" s="129">
        <v>4.1391157087787102E-2</v>
      </c>
      <c r="BD14" s="129">
        <v>-1.13977511707616E-2</v>
      </c>
      <c r="BE14" s="129">
        <v>6.9719649722060198E-2</v>
      </c>
      <c r="BF14" s="129">
        <v>1.89829954458673E-2</v>
      </c>
      <c r="BG14" s="130">
        <v>-2.38194861965439E-2</v>
      </c>
      <c r="BI14" s="1">
        <f t="shared" si="7"/>
        <v>0.13449549152438664</v>
      </c>
    </row>
    <row r="15" spans="1:61">
      <c r="A15">
        <v>1911</v>
      </c>
      <c r="B15" s="5">
        <v>287.6182</v>
      </c>
      <c r="C15" s="5">
        <f t="shared" si="0"/>
        <v>287.6232333333333</v>
      </c>
      <c r="D15" s="5">
        <v>287.65019999999998</v>
      </c>
      <c r="E15" s="5">
        <v>287.55560000000003</v>
      </c>
      <c r="F15" s="5">
        <v>287.61599999999999</v>
      </c>
      <c r="G15" s="5">
        <v>287.65309999999999</v>
      </c>
      <c r="H15" s="5">
        <v>287.6225</v>
      </c>
      <c r="I15" s="5">
        <v>287.642</v>
      </c>
      <c r="J15" s="5">
        <f t="shared" si="1"/>
        <v>4.9760738796508774E-4</v>
      </c>
      <c r="K15" s="5">
        <f t="shared" si="2"/>
        <v>-1.5716744696435969E-3</v>
      </c>
      <c r="L15" s="5">
        <f t="shared" si="3"/>
        <v>8.3561209973864736E-4</v>
      </c>
      <c r="M15" s="5">
        <f t="shared" si="4"/>
        <v>2.289809451273439E-3</v>
      </c>
      <c r="N15" s="5">
        <f t="shared" si="5"/>
        <v>2.8662726722145648E-3</v>
      </c>
      <c r="O15" s="5">
        <f t="shared" si="6"/>
        <v>-1.0248917942703994E-4</v>
      </c>
      <c r="P15" s="128">
        <v>0.18463829371090801</v>
      </c>
      <c r="Q15" s="129">
        <v>0.212035008919542</v>
      </c>
      <c r="R15" s="129">
        <v>0.119327208552192</v>
      </c>
      <c r="S15" s="129">
        <v>0.17741818428686401</v>
      </c>
      <c r="T15" s="129">
        <v>0.212956655990581</v>
      </c>
      <c r="U15" s="129">
        <v>0.181765311813194</v>
      </c>
      <c r="V15" s="129">
        <v>0.20432739270307801</v>
      </c>
      <c r="W15" s="129">
        <v>-1.2759502554581499E-2</v>
      </c>
      <c r="X15" s="129">
        <v>1.1324359114667001E-2</v>
      </c>
      <c r="Y15" s="129">
        <v>-4.4510311506599003E-2</v>
      </c>
      <c r="Z15" s="129">
        <v>3.3738517758138097E-2</v>
      </c>
      <c r="AA15" s="129">
        <v>-8.9609781767421695E-2</v>
      </c>
      <c r="AB15" s="129">
        <v>2.5259703628307699E-2</v>
      </c>
      <c r="AC15" s="129">
        <v>0.129778304944932</v>
      </c>
      <c r="AD15" s="129">
        <v>0.110039186341907</v>
      </c>
      <c r="AE15" s="129">
        <v>9.3080670543997698E-2</v>
      </c>
      <c r="AF15" s="129">
        <v>0.183886522358534</v>
      </c>
      <c r="AG15" s="129">
        <v>0.118658449440033</v>
      </c>
      <c r="AH15" s="129">
        <v>0.14322669604018701</v>
      </c>
      <c r="AI15" s="201">
        <v>-3.17663761715039E-2</v>
      </c>
      <c r="AJ15" s="206">
        <f t="shared" si="8"/>
        <v>-3.17663761715039E-2</v>
      </c>
      <c r="AK15" s="129">
        <v>-8.3513477408303005E-2</v>
      </c>
      <c r="AL15" s="129">
        <v>4.9652666652775602E-2</v>
      </c>
      <c r="AM15" s="129">
        <v>-3.5873716908838497E-2</v>
      </c>
      <c r="AN15" s="129">
        <v>-0.12787624229349601</v>
      </c>
      <c r="AO15" s="129">
        <v>3.8778889100342398E-2</v>
      </c>
      <c r="AP15" s="129">
        <v>8.6417995697615803E-3</v>
      </c>
      <c r="AQ15" s="129">
        <v>4.5463552644093803E-2</v>
      </c>
      <c r="AR15" s="129">
        <v>7.7138884860801199E-2</v>
      </c>
      <c r="AS15" s="129">
        <v>-0.11061201790096201</v>
      </c>
      <c r="AT15" s="129">
        <v>3.4600174613331001E-2</v>
      </c>
      <c r="AU15" s="129">
        <v>-3.3815963684560302E-3</v>
      </c>
      <c r="AV15" s="129">
        <v>1.4556444774427701E-2</v>
      </c>
      <c r="AW15" s="129">
        <v>-5.9024676914304998E-2</v>
      </c>
      <c r="AX15" s="129">
        <v>8.2641639357916505E-3</v>
      </c>
      <c r="AY15" s="129">
        <v>3.6337856351110497E-2</v>
      </c>
      <c r="AZ15" s="129">
        <v>1.8628710387304102E-2</v>
      </c>
      <c r="BA15" s="129">
        <v>6.8576170112237295E-2</v>
      </c>
      <c r="BB15" s="129">
        <v>5.2175822270885401E-2</v>
      </c>
      <c r="BC15" s="129">
        <v>7.3211321922712999E-2</v>
      </c>
      <c r="BD15" s="129">
        <v>7.9771622448333801E-2</v>
      </c>
      <c r="BE15" s="129">
        <v>3.04227449256586E-2</v>
      </c>
      <c r="BF15" s="129">
        <v>9.6952171645000307E-2</v>
      </c>
      <c r="BG15" s="130">
        <v>-1.9478749587278799E-2</v>
      </c>
      <c r="BI15" s="1">
        <f t="shared" si="7"/>
        <v>0.16062649283392127</v>
      </c>
    </row>
    <row r="16" spans="1:61">
      <c r="A16">
        <v>1912</v>
      </c>
      <c r="B16" s="5">
        <v>287.54070000000002</v>
      </c>
      <c r="C16" s="5">
        <f t="shared" si="0"/>
        <v>287.54563333333334</v>
      </c>
      <c r="D16" s="5">
        <v>287.57479999999998</v>
      </c>
      <c r="E16" s="5">
        <v>287.59100000000001</v>
      </c>
      <c r="F16" s="5">
        <v>287.47230000000002</v>
      </c>
      <c r="G16" s="5">
        <v>287.5247</v>
      </c>
      <c r="H16" s="5">
        <v>287.49770000000001</v>
      </c>
      <c r="I16" s="5">
        <v>287.61329999999998</v>
      </c>
      <c r="J16" s="5">
        <f t="shared" si="1"/>
        <v>7.8977453729017766E-4</v>
      </c>
      <c r="K16" s="5">
        <f t="shared" si="2"/>
        <v>1.5357964586978634E-3</v>
      </c>
      <c r="L16" s="5">
        <f t="shared" si="3"/>
        <v>5.8886042936390215E-4</v>
      </c>
      <c r="M16" s="5">
        <f t="shared" si="4"/>
        <v>1.5909355795465929E-3</v>
      </c>
      <c r="N16" s="5">
        <f t="shared" si="5"/>
        <v>4.2349134887548212E-4</v>
      </c>
      <c r="O16" s="5">
        <f t="shared" si="6"/>
        <v>-4.4631411185852565E-5</v>
      </c>
      <c r="P16" s="128">
        <v>0.10702677888083099</v>
      </c>
      <c r="Q16" s="129">
        <v>0.136342841770215</v>
      </c>
      <c r="R16" s="129">
        <v>0.15161973762383199</v>
      </c>
      <c r="S16" s="129">
        <v>3.3964935957271701E-2</v>
      </c>
      <c r="T16" s="129">
        <v>8.5255529862308693E-2</v>
      </c>
      <c r="U16" s="129">
        <v>5.9408093136539698E-2</v>
      </c>
      <c r="V16" s="129">
        <v>0.175569534934822</v>
      </c>
      <c r="W16" s="129">
        <v>-5.4449261612830903E-3</v>
      </c>
      <c r="X16" s="129">
        <v>-1.5872560215257101E-2</v>
      </c>
      <c r="Y16" s="129">
        <v>4.5036794471570801E-2</v>
      </c>
      <c r="Z16" s="129">
        <v>-1.15574151086548E-2</v>
      </c>
      <c r="AA16" s="129">
        <v>-5.3157089378203098E-2</v>
      </c>
      <c r="AB16" s="129">
        <v>8.3256394241288893E-3</v>
      </c>
      <c r="AC16" s="129">
        <v>0.155660521045172</v>
      </c>
      <c r="AD16" s="129">
        <v>0.15210310291229201</v>
      </c>
      <c r="AE16" s="129">
        <v>0.13557812518877199</v>
      </c>
      <c r="AF16" s="129">
        <v>0.21934712432584999</v>
      </c>
      <c r="AG16" s="129">
        <v>0.18862091463296299</v>
      </c>
      <c r="AH16" s="129">
        <v>8.2653338165982804E-2</v>
      </c>
      <c r="AI16" s="201">
        <v>-2.8637939996542599E-3</v>
      </c>
      <c r="AJ16" s="206">
        <f t="shared" si="8"/>
        <v>-2.8637939996542503E-3</v>
      </c>
      <c r="AK16" s="129">
        <v>-4.88924955180891E-2</v>
      </c>
      <c r="AL16" s="129">
        <v>-5.4699307267469501E-2</v>
      </c>
      <c r="AM16" s="129">
        <v>2.1067175132259301E-2</v>
      </c>
      <c r="AN16" s="129">
        <v>7.6407775136999503E-3</v>
      </c>
      <c r="AO16" s="129">
        <v>6.0564880141328097E-2</v>
      </c>
      <c r="AP16" s="129">
        <v>2.2598247060534499E-2</v>
      </c>
      <c r="AQ16" s="129">
        <v>-4.7505218729099803E-2</v>
      </c>
      <c r="AR16" s="129">
        <v>0.11670951781604701</v>
      </c>
      <c r="AS16" s="129">
        <v>-1.93746723026606E-2</v>
      </c>
      <c r="AT16" s="129">
        <v>4.7552026036043998E-2</v>
      </c>
      <c r="AU16" s="129">
        <v>1.5609582482341001E-2</v>
      </c>
      <c r="AV16" s="129">
        <v>-3.02136104199234E-2</v>
      </c>
      <c r="AW16" s="129">
        <v>-0.185598948516144</v>
      </c>
      <c r="AX16" s="129">
        <v>2.87848556774861E-2</v>
      </c>
      <c r="AY16" s="129">
        <v>6.7866296991155595E-2</v>
      </c>
      <c r="AZ16" s="129">
        <v>-0.11132149462315501</v>
      </c>
      <c r="BA16" s="129">
        <v>4.92012383710402E-2</v>
      </c>
      <c r="BB16" s="129">
        <v>6.0786426395134097E-2</v>
      </c>
      <c r="BC16" s="129">
        <v>0.124045320029722</v>
      </c>
      <c r="BD16" s="129">
        <v>3.7785857072662999E-3</v>
      </c>
      <c r="BE16" s="129">
        <v>-1.2856508382299099E-2</v>
      </c>
      <c r="BF16" s="129">
        <v>5.2886013709553398E-2</v>
      </c>
      <c r="BG16" s="130">
        <v>0.136078720911427</v>
      </c>
      <c r="BI16" s="1">
        <f t="shared" si="7"/>
        <v>0.20052286391997987</v>
      </c>
    </row>
    <row r="17" spans="1:61">
      <c r="A17">
        <v>1913</v>
      </c>
      <c r="B17" s="5">
        <v>287.45209999999997</v>
      </c>
      <c r="C17" s="5">
        <f t="shared" si="0"/>
        <v>287.45716666666664</v>
      </c>
      <c r="D17" s="5">
        <v>287.54509999999999</v>
      </c>
      <c r="E17" s="5">
        <v>287.4796</v>
      </c>
      <c r="F17" s="5">
        <v>287.41090000000003</v>
      </c>
      <c r="G17" s="5">
        <v>287.40030000000002</v>
      </c>
      <c r="H17" s="5">
        <v>287.46129999999999</v>
      </c>
      <c r="I17" s="5">
        <v>287.44580000000002</v>
      </c>
      <c r="J17" s="5">
        <f t="shared" si="1"/>
        <v>5.7794985225201323E-4</v>
      </c>
      <c r="K17" s="5">
        <f t="shared" si="2"/>
        <v>-3.6755312023517561E-5</v>
      </c>
      <c r="L17" s="5">
        <f t="shared" si="3"/>
        <v>8.4951020003026789E-4</v>
      </c>
      <c r="M17" s="5">
        <f t="shared" si="4"/>
        <v>3.1743956612118041E-4</v>
      </c>
      <c r="N17" s="5">
        <f t="shared" si="5"/>
        <v>9.3450152562685185E-4</v>
      </c>
      <c r="O17" s="5">
        <f t="shared" si="6"/>
        <v>1.0831055336084638E-3</v>
      </c>
      <c r="P17" s="128">
        <v>1.87531914770033E-2</v>
      </c>
      <c r="Q17" s="129">
        <v>0.106854666455262</v>
      </c>
      <c r="R17" s="129">
        <v>4.1792289394550097E-2</v>
      </c>
      <c r="S17" s="129">
        <v>-2.7695713813386601E-2</v>
      </c>
      <c r="T17" s="129">
        <v>-3.7870974124245997E-2</v>
      </c>
      <c r="U17" s="129">
        <v>2.24970829597737E-2</v>
      </c>
      <c r="V17" s="129">
        <v>6.9417979900663297E-3</v>
      </c>
      <c r="W17" s="129">
        <v>-1.6115441515137201E-2</v>
      </c>
      <c r="X17" s="129">
        <v>-1.0787806654036501E-2</v>
      </c>
      <c r="Y17" s="129">
        <v>1.49734955547273E-2</v>
      </c>
      <c r="Z17" s="129">
        <v>3.03700382851275E-2</v>
      </c>
      <c r="AA17" s="129">
        <v>-7.2572613149532103E-2</v>
      </c>
      <c r="AB17" s="129">
        <v>-4.2560321611972499E-2</v>
      </c>
      <c r="AC17" s="129">
        <v>0.199459230022625</v>
      </c>
      <c r="AD17" s="129">
        <v>0.21119851018039501</v>
      </c>
      <c r="AE17" s="129">
        <v>0.18759850295407399</v>
      </c>
      <c r="AF17" s="129">
        <v>0.23803554810251601</v>
      </c>
      <c r="AG17" s="129">
        <v>0.231405998890863</v>
      </c>
      <c r="AH17" s="129">
        <v>0.129057589985279</v>
      </c>
      <c r="AI17" s="201">
        <v>5.2939995289420904E-3</v>
      </c>
      <c r="AJ17" s="206">
        <f t="shared" si="8"/>
        <v>5.2939995289421017E-3</v>
      </c>
      <c r="AK17" s="129">
        <v>4.8616462371398897E-2</v>
      </c>
      <c r="AL17" s="129">
        <v>-2.8822317695471598E-3</v>
      </c>
      <c r="AM17" s="129">
        <v>1.81029022832035E-3</v>
      </c>
      <c r="AN17" s="129">
        <v>-1.19496395406599E-2</v>
      </c>
      <c r="AO17" s="129">
        <v>-9.1248836448016794E-3</v>
      </c>
      <c r="AP17" s="129">
        <v>3.9637320124825204E-3</v>
      </c>
      <c r="AQ17" s="129">
        <v>-0.112848202074474</v>
      </c>
      <c r="AR17" s="129">
        <v>0.14857954816056901</v>
      </c>
      <c r="AS17" s="129">
        <v>5.4774279738864999E-2</v>
      </c>
      <c r="AT17" s="129">
        <v>-3.2142200839530198E-2</v>
      </c>
      <c r="AU17" s="129">
        <v>-3.85447649230172E-2</v>
      </c>
      <c r="AV17" s="129">
        <v>-2.7101544919673801E-2</v>
      </c>
      <c r="AW17" s="129">
        <v>-7.9715816649581897E-2</v>
      </c>
      <c r="AX17" s="129">
        <v>4.6771287653370998E-2</v>
      </c>
      <c r="AY17" s="129">
        <v>2.6385963484244698E-2</v>
      </c>
      <c r="AZ17" s="129">
        <v>-0.11087959998724201</v>
      </c>
      <c r="BA17" s="129">
        <v>-1.8069559099160401E-2</v>
      </c>
      <c r="BB17" s="129">
        <v>-3.1853258094486102E-2</v>
      </c>
      <c r="BC17" s="129">
        <v>4.6469458908347798E-2</v>
      </c>
      <c r="BD17" s="129">
        <v>-0.18182062301121901</v>
      </c>
      <c r="BE17" s="129">
        <v>-6.10960935419484E-2</v>
      </c>
      <c r="BF17" s="129">
        <v>-1.43837501339589E-2</v>
      </c>
      <c r="BG17" s="130">
        <v>5.1564717306348401E-2</v>
      </c>
      <c r="BI17" s="1">
        <f t="shared" si="7"/>
        <v>0.13364671703475253</v>
      </c>
    </row>
    <row r="18" spans="1:61">
      <c r="A18">
        <v>1914</v>
      </c>
      <c r="B18" s="5">
        <v>287.50490000000002</v>
      </c>
      <c r="C18" s="5">
        <f t="shared" si="0"/>
        <v>287.51015000000001</v>
      </c>
      <c r="D18" s="5">
        <v>287.53359999999998</v>
      </c>
      <c r="E18" s="5">
        <v>287.6114</v>
      </c>
      <c r="F18" s="5">
        <v>287.48489999999998</v>
      </c>
      <c r="G18" s="5">
        <v>287.52179999999998</v>
      </c>
      <c r="H18" s="5">
        <v>287.3623</v>
      </c>
      <c r="I18" s="5">
        <v>287.54689999999999</v>
      </c>
      <c r="J18" s="5">
        <f t="shared" si="1"/>
        <v>1.9231182125251101E-3</v>
      </c>
      <c r="K18" s="5">
        <f t="shared" si="2"/>
        <v>1.4438638790899294E-3</v>
      </c>
      <c r="L18" s="5">
        <f t="shared" si="3"/>
        <v>1.0863107570210362E-3</v>
      </c>
      <c r="M18" s="5">
        <f t="shared" si="4"/>
        <v>7.6236091439707554E-4</v>
      </c>
      <c r="N18" s="5">
        <f t="shared" si="5"/>
        <v>7.7322638649190978E-4</v>
      </c>
      <c r="O18" s="5">
        <f t="shared" si="6"/>
        <v>-5.2363229366519937E-4</v>
      </c>
      <c r="P18" s="128">
        <v>7.1446608728611694E-2</v>
      </c>
      <c r="Q18" s="129">
        <v>9.4009498094976607E-2</v>
      </c>
      <c r="R18" s="129">
        <v>0.17211167020343501</v>
      </c>
      <c r="S18" s="129">
        <v>4.6067485629578103E-2</v>
      </c>
      <c r="T18" s="129">
        <v>8.3184104527447206E-2</v>
      </c>
      <c r="U18" s="129">
        <v>-7.6341641901080906E-2</v>
      </c>
      <c r="V18" s="129">
        <v>0.109648535817314</v>
      </c>
      <c r="W18" s="129">
        <v>-3.3526852671684499E-3</v>
      </c>
      <c r="X18" s="129">
        <v>9.00220277820835E-2</v>
      </c>
      <c r="Y18" s="129">
        <v>0.10403798639362</v>
      </c>
      <c r="Z18" s="129">
        <v>-0.123705048898273</v>
      </c>
      <c r="AA18" s="129">
        <v>-8.9005865872763906E-2</v>
      </c>
      <c r="AB18" s="129">
        <v>1.88747425949031E-3</v>
      </c>
      <c r="AC18" s="129">
        <v>0.14527414758181201</v>
      </c>
      <c r="AD18" s="129">
        <v>0.14513242761461201</v>
      </c>
      <c r="AE18" s="129">
        <v>0.113738324922508</v>
      </c>
      <c r="AF18" s="129">
        <v>0.208517380154773</v>
      </c>
      <c r="AG18" s="129">
        <v>9.4367681637947898E-2</v>
      </c>
      <c r="AH18" s="129">
        <v>0.164614923579222</v>
      </c>
      <c r="AI18" s="201">
        <v>2.2786381027697099E-2</v>
      </c>
      <c r="AJ18" s="206">
        <f t="shared" si="8"/>
        <v>2.2786381027697165E-2</v>
      </c>
      <c r="AK18" s="129">
        <v>4.0175141801512299E-2</v>
      </c>
      <c r="AL18" s="129">
        <v>-2.0176964674419599E-2</v>
      </c>
      <c r="AM18" s="129">
        <v>3.8005839502773101E-2</v>
      </c>
      <c r="AN18" s="129">
        <v>-5.3291211603436698E-3</v>
      </c>
      <c r="AO18" s="129">
        <v>6.1257009668963698E-2</v>
      </c>
      <c r="AP18" s="129">
        <v>-3.58206086026484E-3</v>
      </c>
      <c r="AQ18" s="129">
        <v>-9.6752017786570804E-2</v>
      </c>
      <c r="AR18" s="129">
        <v>-2.8993727583895099E-2</v>
      </c>
      <c r="AS18" s="129">
        <v>8.2818507347155901E-2</v>
      </c>
      <c r="AT18" s="129">
        <v>6.7911434409211296E-2</v>
      </c>
      <c r="AU18" s="129">
        <v>-4.2894500687225397E-2</v>
      </c>
      <c r="AV18" s="129">
        <v>-1.05592671532576E-2</v>
      </c>
      <c r="AW18" s="129">
        <v>2.1184604136522001E-2</v>
      </c>
      <c r="AX18" s="129">
        <v>-1.88216626338544E-3</v>
      </c>
      <c r="AY18" s="129">
        <v>3.4996738020936301E-2</v>
      </c>
      <c r="AZ18" s="129">
        <v>-0.225368804176582</v>
      </c>
      <c r="BA18" s="129">
        <v>0.118273292516221</v>
      </c>
      <c r="BB18" s="129">
        <v>-2.09005437461087E-2</v>
      </c>
      <c r="BC18" s="129">
        <v>7.5416993208705194E-2</v>
      </c>
      <c r="BD18" s="129">
        <v>-8.6809756114519104E-2</v>
      </c>
      <c r="BE18" s="129">
        <v>-0.121479471552959</v>
      </c>
      <c r="BF18" s="129">
        <v>-4.2705524107873299E-3</v>
      </c>
      <c r="BG18" s="130">
        <v>3.2640068139016799E-2</v>
      </c>
      <c r="BI18" s="1">
        <f t="shared" si="7"/>
        <v>0.12966597158270959</v>
      </c>
    </row>
    <row r="19" spans="1:61">
      <c r="A19">
        <v>1915</v>
      </c>
      <c r="B19" s="5">
        <v>287.5478</v>
      </c>
      <c r="C19" s="5">
        <f t="shared" si="0"/>
        <v>287.55261666666667</v>
      </c>
      <c r="D19" s="5">
        <v>287.55270000000002</v>
      </c>
      <c r="E19" s="5">
        <v>287.60809999999998</v>
      </c>
      <c r="F19" s="5">
        <v>287.53440000000001</v>
      </c>
      <c r="G19" s="5">
        <v>287.53969999999998</v>
      </c>
      <c r="H19" s="5">
        <v>287.48869999999999</v>
      </c>
      <c r="I19" s="5">
        <v>287.59210000000002</v>
      </c>
      <c r="J19" s="5">
        <f t="shared" si="1"/>
        <v>9.2823653205592604E-4</v>
      </c>
      <c r="K19" s="5">
        <f t="shared" si="2"/>
        <v>-1.567953369103342E-3</v>
      </c>
      <c r="L19" s="5">
        <f t="shared" si="3"/>
        <v>8.6380283901030253E-4</v>
      </c>
      <c r="M19" s="5">
        <f t="shared" si="4"/>
        <v>-3.4055348458739143E-4</v>
      </c>
      <c r="N19" s="5">
        <f t="shared" si="5"/>
        <v>2.6314076881487347E-3</v>
      </c>
      <c r="O19" s="5">
        <f t="shared" si="6"/>
        <v>2.3051302076634861E-4</v>
      </c>
      <c r="P19" s="128">
        <v>0.11436657450021399</v>
      </c>
      <c r="Q19" s="129">
        <v>0.114104379775483</v>
      </c>
      <c r="R19" s="129">
        <v>0.171823487451604</v>
      </c>
      <c r="S19" s="129">
        <v>9.5789993547612001E-2</v>
      </c>
      <c r="T19" s="129">
        <v>0.10218701892642899</v>
      </c>
      <c r="U19" s="129">
        <v>4.8200176797251901E-2</v>
      </c>
      <c r="V19" s="129">
        <v>0.15409439050290499</v>
      </c>
      <c r="W19" s="129">
        <v>2.1431385997857399E-3</v>
      </c>
      <c r="X19" s="129">
        <v>1.56917414777808E-2</v>
      </c>
      <c r="Y19" s="129">
        <v>-3.7115130151505499E-2</v>
      </c>
      <c r="Z19" s="129">
        <v>2.8030124233509899E-2</v>
      </c>
      <c r="AA19" s="129">
        <v>-6.9362924288611794E-2</v>
      </c>
      <c r="AB19" s="129">
        <v>7.3471881727755303E-2</v>
      </c>
      <c r="AC19" s="129">
        <v>0.16396987174622299</v>
      </c>
      <c r="AD19" s="129">
        <v>0.16230869638576401</v>
      </c>
      <c r="AE19" s="129">
        <v>0.19352580401118699</v>
      </c>
      <c r="AF19" s="129">
        <v>0.16351391117581199</v>
      </c>
      <c r="AG19" s="129">
        <v>0.14850699253605601</v>
      </c>
      <c r="AH19" s="129">
        <v>0.15199395462229801</v>
      </c>
      <c r="AI19" s="201">
        <v>-1.3175527895577899E-2</v>
      </c>
      <c r="AJ19" s="206">
        <f t="shared" si="8"/>
        <v>-1.3175527895577799E-2</v>
      </c>
      <c r="AK19" s="129">
        <v>8.7500573775173507E-2</v>
      </c>
      <c r="AL19" s="129">
        <v>8.1402308247845598E-2</v>
      </c>
      <c r="AM19" s="129">
        <v>-5.25184941781731E-2</v>
      </c>
      <c r="AN19" s="129">
        <v>-8.2220500861581003E-2</v>
      </c>
      <c r="AO19" s="129">
        <v>-0.100041526461154</v>
      </c>
      <c r="AP19" s="129">
        <v>2.0630288434278998E-2</v>
      </c>
      <c r="AQ19" s="129">
        <v>4.9772387916277597E-2</v>
      </c>
      <c r="AR19" s="129">
        <v>-8.89210295662223E-3</v>
      </c>
      <c r="AS19" s="129">
        <v>6.9989816996439899E-2</v>
      </c>
      <c r="AT19" s="129">
        <v>4.2399001383728298E-2</v>
      </c>
      <c r="AU19" s="129">
        <v>-5.0117661168428598E-2</v>
      </c>
      <c r="AV19" s="129">
        <v>-1.16148082660174E-2</v>
      </c>
      <c r="AW19" s="129">
        <v>-6.3944907477491597E-2</v>
      </c>
      <c r="AX19" s="129">
        <v>-2.8661955839765999E-3</v>
      </c>
      <c r="AY19" s="129">
        <v>-9.49009470900819E-3</v>
      </c>
      <c r="AZ19" s="129">
        <v>-6.3281829974471293E-2</v>
      </c>
      <c r="BA19" s="129">
        <v>8.1508986414860304E-2</v>
      </c>
      <c r="BB19" s="129">
        <v>2.6392422200080898E-2</v>
      </c>
      <c r="BC19" s="129">
        <v>-6.23410852872439E-2</v>
      </c>
      <c r="BD19" s="129">
        <v>1.2458720871165899E-2</v>
      </c>
      <c r="BE19" s="129">
        <v>6.8975811336258602E-2</v>
      </c>
      <c r="BF19" s="129">
        <v>6.9610129936847898E-2</v>
      </c>
      <c r="BG19" s="130">
        <v>4.3258534143376402E-2</v>
      </c>
      <c r="BI19" s="1">
        <f t="shared" si="7"/>
        <v>0.18834538481877341</v>
      </c>
    </row>
    <row r="20" spans="1:61">
      <c r="A20">
        <v>1916</v>
      </c>
      <c r="B20" s="5">
        <v>287.5727</v>
      </c>
      <c r="C20" s="5">
        <f t="shared" si="0"/>
        <v>287.57746666666668</v>
      </c>
      <c r="D20" s="5">
        <v>287.58089999999999</v>
      </c>
      <c r="E20" s="5">
        <v>287.60719999999998</v>
      </c>
      <c r="F20" s="5">
        <v>287.58629999999999</v>
      </c>
      <c r="G20" s="5">
        <v>287.47629999999998</v>
      </c>
      <c r="H20" s="5">
        <v>287.60059999999999</v>
      </c>
      <c r="I20" s="5">
        <v>287.61349999999999</v>
      </c>
      <c r="J20" s="5">
        <f t="shared" si="1"/>
        <v>6.9584718546372715E-4</v>
      </c>
      <c r="K20" s="5">
        <f t="shared" si="2"/>
        <v>4.4319060985820169E-4</v>
      </c>
      <c r="L20" s="5">
        <f t="shared" si="3"/>
        <v>8.7795198411247388E-4</v>
      </c>
      <c r="M20" s="5">
        <f t="shared" si="4"/>
        <v>-2.8892150678494488E-3</v>
      </c>
      <c r="N20" s="5">
        <f t="shared" si="5"/>
        <v>2.9732164453111221E-4</v>
      </c>
      <c r="O20" s="5">
        <f t="shared" si="6"/>
        <v>2.4507768301779143E-4</v>
      </c>
      <c r="P20" s="128">
        <v>0.13972912103139301</v>
      </c>
      <c r="Q20" s="129">
        <v>0.14253676912204499</v>
      </c>
      <c r="R20" s="129">
        <v>0.168912343472641</v>
      </c>
      <c r="S20" s="129">
        <v>0.14767584440249901</v>
      </c>
      <c r="T20" s="129">
        <v>4.1335680509689603E-2</v>
      </c>
      <c r="U20" s="129">
        <v>0.16243426284086099</v>
      </c>
      <c r="V20" s="129">
        <v>0.17547982584062499</v>
      </c>
      <c r="W20" s="129">
        <v>-4.0867218448192903E-2</v>
      </c>
      <c r="X20" s="129">
        <v>3.2096164729296099E-2</v>
      </c>
      <c r="Y20" s="129">
        <v>-6.9714773717350895E-2</v>
      </c>
      <c r="Z20" s="129">
        <v>-9.6372599589415103E-2</v>
      </c>
      <c r="AA20" s="129">
        <v>-3.3430619268130998E-2</v>
      </c>
      <c r="AB20" s="129">
        <v>-3.6914264395363702E-2</v>
      </c>
      <c r="AC20" s="129">
        <v>0.129134587785631</v>
      </c>
      <c r="AD20" s="129">
        <v>0.192733801294309</v>
      </c>
      <c r="AE20" s="129">
        <v>-6.2240883857498297E-3</v>
      </c>
      <c r="AF20" s="129">
        <v>0.159564940677455</v>
      </c>
      <c r="AG20" s="129">
        <v>0.21681900081796299</v>
      </c>
      <c r="AH20" s="129">
        <v>8.2779284524178806E-2</v>
      </c>
      <c r="AI20" s="201">
        <v>2.1685198974000699E-2</v>
      </c>
      <c r="AJ20" s="206">
        <f t="shared" si="8"/>
        <v>2.168519897400073E-2</v>
      </c>
      <c r="AK20" s="129">
        <v>-4.1770760354893303E-3</v>
      </c>
      <c r="AL20" s="129">
        <v>8.1851693462397096E-2</v>
      </c>
      <c r="AM20" s="129">
        <v>-1.40329403918713E-2</v>
      </c>
      <c r="AN20" s="129">
        <v>-2.6372885564626299E-2</v>
      </c>
      <c r="AO20" s="129">
        <v>7.1157203399593499E-2</v>
      </c>
      <c r="AP20" s="129">
        <v>5.6648273633049903E-2</v>
      </c>
      <c r="AQ20" s="129">
        <v>3.2618392466361001E-2</v>
      </c>
      <c r="AR20" s="129">
        <v>6.5122252414141699E-2</v>
      </c>
      <c r="AS20" s="129">
        <v>3.02674292287861E-2</v>
      </c>
      <c r="AT20" s="129">
        <v>9.3678956694361604E-2</v>
      </c>
      <c r="AU20" s="129">
        <v>6.1554337361599203E-2</v>
      </c>
      <c r="AV20" s="129">
        <v>-4.2928832905636198E-2</v>
      </c>
      <c r="AW20" s="129">
        <v>-5.44689030148219E-2</v>
      </c>
      <c r="AX20" s="129">
        <v>5.1996589370730803E-2</v>
      </c>
      <c r="AY20" s="129">
        <v>-6.8554216800805506E-2</v>
      </c>
      <c r="AZ20" s="129">
        <v>-0.17757828007148599</v>
      </c>
      <c r="BA20" s="129">
        <v>3.3960645988201997E-2</v>
      </c>
      <c r="BB20" s="129">
        <v>6.1889944509823602E-2</v>
      </c>
      <c r="BC20" s="129">
        <v>0.10409617286813901</v>
      </c>
      <c r="BD20" s="129">
        <v>8.2384217181640906E-2</v>
      </c>
      <c r="BE20" s="129">
        <v>0.10955528454513699</v>
      </c>
      <c r="BF20" s="129">
        <v>3.9256673833392597E-2</v>
      </c>
      <c r="BG20" s="130">
        <v>-2.5842625879192799E-2</v>
      </c>
      <c r="BI20" s="1">
        <f t="shared" si="7"/>
        <v>0.18556195354867611</v>
      </c>
    </row>
    <row r="21" spans="1:61">
      <c r="A21">
        <v>1917</v>
      </c>
      <c r="B21" s="5">
        <v>287.62259999999998</v>
      </c>
      <c r="C21" s="5">
        <f t="shared" si="0"/>
        <v>287.62798333333336</v>
      </c>
      <c r="D21" s="5">
        <v>287.5908</v>
      </c>
      <c r="E21" s="5">
        <v>287.66269999999997</v>
      </c>
      <c r="F21" s="5">
        <v>287.55779999999999</v>
      </c>
      <c r="G21" s="5">
        <v>287.63510000000002</v>
      </c>
      <c r="H21" s="5">
        <v>287.65289999999999</v>
      </c>
      <c r="I21" s="5">
        <v>287.66860000000003</v>
      </c>
      <c r="J21" s="5">
        <f t="shared" si="1"/>
        <v>4.635645082747275E-4</v>
      </c>
      <c r="K21" s="5">
        <f t="shared" si="2"/>
        <v>2.4522054523920533E-4</v>
      </c>
      <c r="L21" s="5">
        <f t="shared" si="3"/>
        <v>7.8886811289630154E-4</v>
      </c>
      <c r="M21" s="5">
        <f t="shared" si="4"/>
        <v>1.2566010864851762E-3</v>
      </c>
      <c r="N21" s="5">
        <f t="shared" si="5"/>
        <v>2.3149747339985538E-3</v>
      </c>
      <c r="O21" s="5">
        <f t="shared" si="6"/>
        <v>1.935554622888358E-3</v>
      </c>
      <c r="P21" s="128">
        <v>0.189023352769633</v>
      </c>
      <c r="Q21" s="129">
        <v>0.15266905179925</v>
      </c>
      <c r="R21" s="129">
        <v>0.224610313537255</v>
      </c>
      <c r="S21" s="129">
        <v>0.11926492827370699</v>
      </c>
      <c r="T21" s="129">
        <v>0.195989864355397</v>
      </c>
      <c r="U21" s="129">
        <v>0.212716609751396</v>
      </c>
      <c r="V21" s="129">
        <v>0.22888934890079299</v>
      </c>
      <c r="W21" s="129">
        <v>-8.6774791904304007E-3</v>
      </c>
      <c r="X21" s="129">
        <v>8.9532238035701497E-2</v>
      </c>
      <c r="Y21" s="129">
        <v>-9.4305943102881401E-2</v>
      </c>
      <c r="Z21" s="129">
        <v>-0.13147920352480399</v>
      </c>
      <c r="AA21" s="129">
        <v>3.6247576768687298E-2</v>
      </c>
      <c r="AB21" s="129">
        <v>5.6617935871145102E-2</v>
      </c>
      <c r="AC21" s="129">
        <v>0.128666960714758</v>
      </c>
      <c r="AD21" s="129">
        <v>0.147691477572891</v>
      </c>
      <c r="AE21" s="129">
        <v>5.7447279240818702E-2</v>
      </c>
      <c r="AF21" s="129">
        <v>6.5416840492446199E-2</v>
      </c>
      <c r="AG21" s="129">
        <v>0.21428676794641799</v>
      </c>
      <c r="AH21" s="129">
        <v>0.15849243832121801</v>
      </c>
      <c r="AI21" s="201">
        <v>6.9696288927866501E-2</v>
      </c>
      <c r="AJ21" s="206">
        <f t="shared" si="8"/>
        <v>6.9696288927866237E-2</v>
      </c>
      <c r="AK21" s="129">
        <v>5.01098203524179E-2</v>
      </c>
      <c r="AL21" s="129">
        <v>5.1534934091705502E-2</v>
      </c>
      <c r="AM21" s="129">
        <v>0.109977207763392</v>
      </c>
      <c r="AN21" s="129">
        <v>0.10082304008506</v>
      </c>
      <c r="AO21" s="129">
        <v>3.60364423467558E-2</v>
      </c>
      <c r="AP21" s="129">
        <v>4.5742188250846902E-2</v>
      </c>
      <c r="AQ21" s="129">
        <v>5.3234195523486898E-2</v>
      </c>
      <c r="AR21" s="129">
        <v>5.18582797240583E-2</v>
      </c>
      <c r="AS21" s="129">
        <v>2.4900372569788901E-2</v>
      </c>
      <c r="AT21" s="129">
        <v>7.5750239968101596E-2</v>
      </c>
      <c r="AU21" s="129">
        <v>2.29678534687991E-2</v>
      </c>
      <c r="AV21" s="129">
        <v>-1.1481445278263801E-2</v>
      </c>
      <c r="AW21" s="129">
        <v>6.7726044859682505E-2</v>
      </c>
      <c r="AX21" s="129">
        <v>-6.6572741919230698E-3</v>
      </c>
      <c r="AY21" s="129">
        <v>-1.26373324122823E-2</v>
      </c>
      <c r="AZ21" s="129">
        <v>-9.0668574861751894E-2</v>
      </c>
      <c r="BA21" s="129">
        <v>-1.51700897850446E-2</v>
      </c>
      <c r="BB21" s="129">
        <v>7.7381783645819203E-3</v>
      </c>
      <c r="BC21" s="129">
        <v>3.2276778664140603E-2</v>
      </c>
      <c r="BD21" s="129">
        <v>2.63814706238463E-3</v>
      </c>
      <c r="BE21" s="129">
        <v>-1.61713930752398E-2</v>
      </c>
      <c r="BF21" s="129">
        <v>1.40745451867587E-2</v>
      </c>
      <c r="BG21" s="130">
        <v>5.8728139848653804E-3</v>
      </c>
      <c r="BI21" s="1">
        <f t="shared" si="7"/>
        <v>0.23168469178935885</v>
      </c>
    </row>
    <row r="22" spans="1:61">
      <c r="A22">
        <v>1918</v>
      </c>
      <c r="B22" s="5">
        <v>287.60340000000002</v>
      </c>
      <c r="C22" s="5">
        <f t="shared" si="0"/>
        <v>287.60795000000002</v>
      </c>
      <c r="D22" s="5">
        <v>287.63339999999999</v>
      </c>
      <c r="E22" s="5">
        <v>287.56810000000002</v>
      </c>
      <c r="F22" s="5">
        <v>287.56</v>
      </c>
      <c r="G22" s="5">
        <v>287.67520000000002</v>
      </c>
      <c r="H22" s="5">
        <v>287.63459999999998</v>
      </c>
      <c r="I22" s="5">
        <v>287.57639999999998</v>
      </c>
      <c r="J22" s="5">
        <f t="shared" si="1"/>
        <v>1.1835526277981234E-4</v>
      </c>
      <c r="K22" s="5">
        <f t="shared" si="2"/>
        <v>-5.4105181625496712E-4</v>
      </c>
      <c r="L22" s="5">
        <f t="shared" si="3"/>
        <v>1.479956087369505E-3</v>
      </c>
      <c r="M22" s="5">
        <f t="shared" si="4"/>
        <v>-4.3610594441467754E-5</v>
      </c>
      <c r="N22" s="5">
        <f t="shared" si="5"/>
        <v>-7.1267689428083925E-5</v>
      </c>
      <c r="O22" s="5">
        <f t="shared" si="6"/>
        <v>-3.9587491164766453E-4</v>
      </c>
      <c r="P22" s="128">
        <v>0.170066398981532</v>
      </c>
      <c r="Q22" s="129">
        <v>0.195614261044738</v>
      </c>
      <c r="R22" s="129">
        <v>0.13079658589879201</v>
      </c>
      <c r="S22" s="129">
        <v>0.12077384029924999</v>
      </c>
      <c r="T22" s="129">
        <v>0.23739007603631901</v>
      </c>
      <c r="U22" s="129">
        <v>0.196802852174812</v>
      </c>
      <c r="V22" s="129">
        <v>0.13902077843528099</v>
      </c>
      <c r="W22" s="129">
        <v>-4.6720299473327002E-2</v>
      </c>
      <c r="X22" s="129">
        <v>2.29654754849661E-3</v>
      </c>
      <c r="Y22" s="129">
        <v>-0.20049457332464701</v>
      </c>
      <c r="Z22" s="129">
        <v>-2.9392030615042499E-2</v>
      </c>
      <c r="AA22" s="129">
        <v>-4.5770501256924903E-2</v>
      </c>
      <c r="AB22" s="129">
        <v>3.9759060281483002E-2</v>
      </c>
      <c r="AC22" s="129">
        <v>0.163130311356212</v>
      </c>
      <c r="AD22" s="129">
        <v>0.13605887269915201</v>
      </c>
      <c r="AE22" s="129">
        <v>0.10738026080412</v>
      </c>
      <c r="AF22" s="129">
        <v>9.4617251963768398E-2</v>
      </c>
      <c r="AG22" s="129">
        <v>0.27149597190515301</v>
      </c>
      <c r="AH22" s="129">
        <v>0.20609919940886801</v>
      </c>
      <c r="AI22" s="201">
        <v>6.0625025332035398E-2</v>
      </c>
      <c r="AJ22" s="206">
        <f t="shared" si="8"/>
        <v>6.0625025332035197E-2</v>
      </c>
      <c r="AK22" s="129">
        <v>4.8217426133930902E-2</v>
      </c>
      <c r="AL22" s="129">
        <v>4.1765904451779003E-2</v>
      </c>
      <c r="AM22" s="129">
        <v>0.105691280537882</v>
      </c>
      <c r="AN22" s="129">
        <v>8.1970720177594103E-2</v>
      </c>
      <c r="AO22" s="129">
        <v>2.547979535899E-2</v>
      </c>
      <c r="AP22" s="129">
        <v>4.1376629114245098E-2</v>
      </c>
      <c r="AQ22" s="129">
        <v>3.2312943256613297E-2</v>
      </c>
      <c r="AR22" s="129">
        <v>0.103356366034802</v>
      </c>
      <c r="AS22" s="129">
        <v>7.6927767392191898E-2</v>
      </c>
      <c r="AT22" s="129">
        <v>4.1058301792475001E-2</v>
      </c>
      <c r="AU22" s="129">
        <v>-4.6772232904856902E-2</v>
      </c>
      <c r="AV22" s="129">
        <v>1.14280560186898E-2</v>
      </c>
      <c r="AW22" s="129">
        <v>5.6772134128664199E-2</v>
      </c>
      <c r="AX22" s="129">
        <v>4.5620340601146801E-2</v>
      </c>
      <c r="AY22" s="129">
        <v>-6.24106301788174E-2</v>
      </c>
      <c r="AZ22" s="129">
        <v>5.1949822805966002E-2</v>
      </c>
      <c r="BA22" s="129">
        <v>-3.4791387263510297E-2</v>
      </c>
      <c r="BB22" s="129">
        <v>2.9003526615520001E-2</v>
      </c>
      <c r="BC22" s="129">
        <v>6.1880975152234799E-2</v>
      </c>
      <c r="BD22" s="129">
        <v>2.6025242520859099E-2</v>
      </c>
      <c r="BE22" s="129">
        <v>-1.05536806519239E-2</v>
      </c>
      <c r="BF22" s="129">
        <v>3.72200028278371E-2</v>
      </c>
      <c r="BG22" s="130">
        <v>3.0445093228593099E-2</v>
      </c>
      <c r="BI22" s="1">
        <f t="shared" si="7"/>
        <v>0.25884324896337513</v>
      </c>
    </row>
    <row r="23" spans="1:61">
      <c r="A23">
        <v>1919</v>
      </c>
      <c r="B23" s="5">
        <v>287.62479999999999</v>
      </c>
      <c r="C23" s="5">
        <f t="shared" si="0"/>
        <v>287.62903333333333</v>
      </c>
      <c r="D23" s="5">
        <v>287.68970000000002</v>
      </c>
      <c r="E23" s="5">
        <v>287.66579999999999</v>
      </c>
      <c r="F23" s="5">
        <v>287.49239999999998</v>
      </c>
      <c r="G23" s="5">
        <v>287.7296</v>
      </c>
      <c r="H23" s="5">
        <v>287.6669</v>
      </c>
      <c r="I23" s="5">
        <v>287.52980000000002</v>
      </c>
      <c r="J23" s="5">
        <f t="shared" si="1"/>
        <v>1.2744850364238003E-4</v>
      </c>
      <c r="K23" s="5">
        <f t="shared" si="2"/>
        <v>-1.2408347827901622E-3</v>
      </c>
      <c r="L23" s="5">
        <f t="shared" si="3"/>
        <v>-7.0274955791299609E-4</v>
      </c>
      <c r="M23" s="5">
        <f t="shared" si="4"/>
        <v>-1.9049974428595462E-3</v>
      </c>
      <c r="N23" s="5">
        <f t="shared" si="5"/>
        <v>-2.4321963273544467E-3</v>
      </c>
      <c r="O23" s="5">
        <f t="shared" si="6"/>
        <v>2.3444242395828652E-4</v>
      </c>
      <c r="P23" s="128">
        <v>0.192227297901818</v>
      </c>
      <c r="Q23" s="129">
        <v>0.25190516780389699</v>
      </c>
      <c r="R23" s="129">
        <v>0.22919636886530201</v>
      </c>
      <c r="S23" s="129">
        <v>5.53565459445053E-2</v>
      </c>
      <c r="T23" s="129">
        <v>0.29365146288472399</v>
      </c>
      <c r="U23" s="129">
        <v>0.23146378081275901</v>
      </c>
      <c r="V23" s="129">
        <v>9.1790461099719695E-2</v>
      </c>
      <c r="W23" s="129">
        <v>-4.2756426120786201E-2</v>
      </c>
      <c r="X23" s="129">
        <v>-9.0942505791531403E-3</v>
      </c>
      <c r="Y23" s="129">
        <v>-0.21704642163336901</v>
      </c>
      <c r="Z23" s="129">
        <v>-2.0563515931257801E-2</v>
      </c>
      <c r="AA23" s="129">
        <v>2.2511841652999399E-2</v>
      </c>
      <c r="AB23" s="129">
        <v>1.04102158868499E-2</v>
      </c>
      <c r="AC23" s="129">
        <v>0.19407534301262699</v>
      </c>
      <c r="AD23" s="129">
        <v>0.17146803586558601</v>
      </c>
      <c r="AE23" s="129">
        <v>0.166142864550124</v>
      </c>
      <c r="AF23" s="129">
        <v>0.15164102635929999</v>
      </c>
      <c r="AG23" s="129">
        <v>0.22055457978461801</v>
      </c>
      <c r="AH23" s="129">
        <v>0.26057020850350898</v>
      </c>
      <c r="AI23" s="201">
        <v>1.25743878138905E-2</v>
      </c>
      <c r="AJ23" s="206">
        <f t="shared" si="8"/>
        <v>1.2574387813890437E-2</v>
      </c>
      <c r="AK23" s="129">
        <v>-3.5964335363075799E-2</v>
      </c>
      <c r="AL23" s="129">
        <v>0.116738565457694</v>
      </c>
      <c r="AM23" s="129">
        <v>-7.7995857666451202E-2</v>
      </c>
      <c r="AN23" s="129">
        <v>8.6380476488670796E-2</v>
      </c>
      <c r="AO23" s="129">
        <v>-2.62869098473856E-2</v>
      </c>
      <c r="AP23" s="129">
        <v>-2.6495110816006199E-2</v>
      </c>
      <c r="AQ23" s="129">
        <v>-4.9341593122221597E-2</v>
      </c>
      <c r="AR23" s="129">
        <v>-3.0373156658072199E-2</v>
      </c>
      <c r="AS23" s="129">
        <v>3.1046142685852301E-2</v>
      </c>
      <c r="AT23" s="129">
        <v>7.1091437754319003E-2</v>
      </c>
      <c r="AU23" s="129">
        <v>-0.154898384739908</v>
      </c>
      <c r="AV23" s="129">
        <v>2.8940011316353698E-2</v>
      </c>
      <c r="AW23" s="129">
        <v>7.4030154823162705E-2</v>
      </c>
      <c r="AX23" s="129">
        <v>3.2366542596832901E-2</v>
      </c>
      <c r="AY23" s="129">
        <v>8.9988313367825798E-2</v>
      </c>
      <c r="AZ23" s="129">
        <v>-5.24452878864849E-2</v>
      </c>
      <c r="BA23" s="129">
        <v>7.6033368043226801E-4</v>
      </c>
      <c r="BB23" s="129">
        <v>8.9173069585967799E-3</v>
      </c>
      <c r="BC23" s="129">
        <v>-8.2612043453877904E-2</v>
      </c>
      <c r="BD23" s="129">
        <v>-7.74748491499508E-2</v>
      </c>
      <c r="BE23" s="129">
        <v>1.02363659769366E-2</v>
      </c>
      <c r="BF23" s="129">
        <v>3.6283230881622303E-2</v>
      </c>
      <c r="BG23" s="130">
        <v>0.15815383053825299</v>
      </c>
      <c r="BI23" s="1">
        <f t="shared" si="7"/>
        <v>0.17525551216467553</v>
      </c>
    </row>
    <row r="24" spans="1:61">
      <c r="A24">
        <v>1920</v>
      </c>
      <c r="B24" s="5">
        <v>287.61779999999999</v>
      </c>
      <c r="C24" s="5">
        <f t="shared" si="0"/>
        <v>287.62214999999998</v>
      </c>
      <c r="D24" s="5">
        <v>287.64370000000002</v>
      </c>
      <c r="E24" s="5">
        <v>287.61360000000002</v>
      </c>
      <c r="F24" s="5">
        <v>287.59840000000003</v>
      </c>
      <c r="G24" s="5">
        <v>287.67590000000001</v>
      </c>
      <c r="H24" s="5">
        <v>287.62049999999999</v>
      </c>
      <c r="I24" s="5">
        <v>287.58080000000001</v>
      </c>
      <c r="J24" s="5">
        <f t="shared" si="1"/>
        <v>-1.7510853262189818E-4</v>
      </c>
      <c r="K24" s="5">
        <f t="shared" si="2"/>
        <v>2.5694891159431243E-3</v>
      </c>
      <c r="L24" s="5">
        <f t="shared" si="3"/>
        <v>1.1784506299116759E-3</v>
      </c>
      <c r="M24" s="5">
        <f t="shared" si="4"/>
        <v>-4.1254844750965303E-4</v>
      </c>
      <c r="N24" s="5">
        <f t="shared" si="5"/>
        <v>-7.3170775058198356E-4</v>
      </c>
      <c r="O24" s="5">
        <f t="shared" si="6"/>
        <v>-1.905963173784303E-3</v>
      </c>
      <c r="P24" s="128">
        <v>0.18427038139771901</v>
      </c>
      <c r="Q24" s="129">
        <v>0.206207724840169</v>
      </c>
      <c r="R24" s="129">
        <v>0.17318604496659801</v>
      </c>
      <c r="S24" s="129">
        <v>0.159475345756732</v>
      </c>
      <c r="T24" s="129">
        <v>0.23845901388938201</v>
      </c>
      <c r="U24" s="129">
        <v>0.183363292235981</v>
      </c>
      <c r="V24" s="129">
        <v>0.14493086669745001</v>
      </c>
      <c r="W24" s="129">
        <v>5.9257900580257601E-2</v>
      </c>
      <c r="X24" s="129">
        <v>1.00878625900122E-2</v>
      </c>
      <c r="Y24" s="129">
        <v>0.273858715257631</v>
      </c>
      <c r="Z24" s="129">
        <v>-3.0053106296293201E-2</v>
      </c>
      <c r="AA24" s="129">
        <v>5.6453150150616603E-2</v>
      </c>
      <c r="AB24" s="129">
        <v>-1.40571188006788E-2</v>
      </c>
      <c r="AC24" s="129">
        <v>0.144905268684522</v>
      </c>
      <c r="AD24" s="129">
        <v>0.13205466560680101</v>
      </c>
      <c r="AE24" s="129">
        <v>0.12400599986415201</v>
      </c>
      <c r="AF24" s="129">
        <v>0.165481131291528</v>
      </c>
      <c r="AG24" s="129">
        <v>0.13229292434152701</v>
      </c>
      <c r="AH24" s="129">
        <v>0.170691622318599</v>
      </c>
      <c r="AI24" s="201">
        <v>4.8797435487267601E-2</v>
      </c>
      <c r="AJ24" s="206">
        <f t="shared" si="8"/>
        <v>4.8797435487267539E-2</v>
      </c>
      <c r="AK24" s="129">
        <v>7.1372385410484102E-2</v>
      </c>
      <c r="AL24" s="129">
        <v>2.44711912249044E-2</v>
      </c>
      <c r="AM24" s="129">
        <v>7.1044657769505096E-2</v>
      </c>
      <c r="AN24" s="129">
        <v>0.123849339409389</v>
      </c>
      <c r="AO24" s="129">
        <v>-4.6750396377944897E-2</v>
      </c>
      <c r="AP24" s="129">
        <v>-3.3395327318373802E-2</v>
      </c>
      <c r="AQ24" s="129">
        <v>-3.8105625255639097E-2</v>
      </c>
      <c r="AR24" s="129">
        <v>-3.1190289991627599E-2</v>
      </c>
      <c r="AS24" s="129">
        <v>8.6049691040500406E-2</v>
      </c>
      <c r="AT24" s="129">
        <v>-8.3920115130410894E-2</v>
      </c>
      <c r="AU24" s="129">
        <v>-9.9810297254691704E-2</v>
      </c>
      <c r="AV24" s="129">
        <v>1.5257549697923801E-2</v>
      </c>
      <c r="AW24" s="129">
        <v>6.5427807217247294E-2</v>
      </c>
      <c r="AX24" s="129">
        <v>-5.0334101866440002E-2</v>
      </c>
      <c r="AY24" s="129">
        <v>4.1022580367098202E-2</v>
      </c>
      <c r="AZ24" s="129">
        <v>-5.7248002247547404E-3</v>
      </c>
      <c r="BA24" s="129">
        <v>2.5896262996468501E-2</v>
      </c>
      <c r="BB24" s="129">
        <v>-5.3884165930185102E-3</v>
      </c>
      <c r="BC24" s="129">
        <v>4.9518884035819602E-3</v>
      </c>
      <c r="BD24" s="129">
        <v>-0.15909704674299899</v>
      </c>
      <c r="BE24" s="129">
        <v>5.3746787303737102E-2</v>
      </c>
      <c r="BF24" s="129">
        <v>-2.1612077874351598E-2</v>
      </c>
      <c r="BG24" s="130">
        <v>9.5068365944939601E-2</v>
      </c>
      <c r="BI24" s="1">
        <f t="shared" si="7"/>
        <v>0.22943441053857863</v>
      </c>
    </row>
    <row r="25" spans="1:61">
      <c r="A25">
        <v>1921</v>
      </c>
      <c r="B25" s="5">
        <v>287.58510000000001</v>
      </c>
      <c r="C25" s="5">
        <f t="shared" si="0"/>
        <v>287.58994999999999</v>
      </c>
      <c r="D25" s="5">
        <v>287.62810000000002</v>
      </c>
      <c r="E25" s="5">
        <v>287.5772</v>
      </c>
      <c r="F25" s="5">
        <v>287.56200000000001</v>
      </c>
      <c r="G25" s="5">
        <v>287.55799999999999</v>
      </c>
      <c r="H25" s="5">
        <v>287.59460000000001</v>
      </c>
      <c r="I25" s="5">
        <v>287.6198</v>
      </c>
      <c r="J25" s="5">
        <f t="shared" si="1"/>
        <v>1.6658787423668164E-3</v>
      </c>
      <c r="K25" s="5">
        <f t="shared" si="2"/>
        <v>2.7793171444594755E-3</v>
      </c>
      <c r="L25" s="5">
        <f t="shared" si="3"/>
        <v>7.270089927102763E-5</v>
      </c>
      <c r="M25" s="5">
        <f t="shared" si="4"/>
        <v>-1.8785146939947484E-3</v>
      </c>
      <c r="N25" s="5">
        <f t="shared" si="5"/>
        <v>3.9119997988029676E-4</v>
      </c>
      <c r="O25" s="5">
        <f t="shared" si="6"/>
        <v>1.7843589273397464E-4</v>
      </c>
      <c r="P25" s="128">
        <v>0.151622647043817</v>
      </c>
      <c r="Q25" s="129">
        <v>0.18876673756517401</v>
      </c>
      <c r="R25" s="129">
        <v>0.13657621693806701</v>
      </c>
      <c r="S25" s="129">
        <v>0.12418109548735801</v>
      </c>
      <c r="T25" s="129">
        <v>0.12202498013584701</v>
      </c>
      <c r="U25" s="129">
        <v>0.15634038450554</v>
      </c>
      <c r="V25" s="129">
        <v>0.181846467630919</v>
      </c>
      <c r="W25" s="129">
        <v>-6.7727853201904498E-2</v>
      </c>
      <c r="X25" s="129">
        <v>6.3035499865861697E-2</v>
      </c>
      <c r="Y25" s="129">
        <v>7.7781364688973995E-2</v>
      </c>
      <c r="Z25" s="129">
        <v>-4.4525683749782198E-2</v>
      </c>
      <c r="AA25" s="129">
        <v>-0.45221707066991701</v>
      </c>
      <c r="AB25" s="129">
        <v>1.7286623855341E-2</v>
      </c>
      <c r="AC25" s="129">
        <v>0.170693669551894</v>
      </c>
      <c r="AD25" s="129">
        <v>0.27961062290864902</v>
      </c>
      <c r="AE25" s="129">
        <v>8.5112653143369202E-2</v>
      </c>
      <c r="AF25" s="129">
        <v>0.16342702225875799</v>
      </c>
      <c r="AG25" s="129">
        <v>0.17221854338572401</v>
      </c>
      <c r="AH25" s="129">
        <v>0.15309950606297201</v>
      </c>
      <c r="AI25" s="201">
        <v>-2.00277077501596E-2</v>
      </c>
      <c r="AJ25" s="206">
        <f t="shared" si="8"/>
        <v>-2.00277077501596E-2</v>
      </c>
      <c r="AK25" s="129">
        <v>4.35072641756164E-2</v>
      </c>
      <c r="AL25" s="129">
        <v>-4.7990137994190697E-2</v>
      </c>
      <c r="AM25" s="129">
        <v>5.2911534257304898E-3</v>
      </c>
      <c r="AN25" s="129">
        <v>-6.1891549400229402E-2</v>
      </c>
      <c r="AO25" s="129">
        <v>-3.9055268957724799E-2</v>
      </c>
      <c r="AP25" s="129">
        <v>2.58461777918228E-2</v>
      </c>
      <c r="AQ25" s="129">
        <v>1.62332348151039E-3</v>
      </c>
      <c r="AR25" s="129">
        <v>3.4124997874869202E-2</v>
      </c>
      <c r="AS25" s="129">
        <v>5.0022500465558999E-2</v>
      </c>
      <c r="AT25" s="129">
        <v>2.0963314205914602E-2</v>
      </c>
      <c r="AU25" s="129">
        <v>2.2496752931260699E-2</v>
      </c>
      <c r="AV25" s="129">
        <v>-2.2475192627803099E-2</v>
      </c>
      <c r="AW25" s="129">
        <v>-1.93392366484204E-2</v>
      </c>
      <c r="AX25" s="129">
        <v>-3.9036199640918298E-2</v>
      </c>
      <c r="AY25" s="129">
        <v>4.35060647627665E-2</v>
      </c>
      <c r="AZ25" s="129">
        <v>-5.9753658502245302E-2</v>
      </c>
      <c r="BA25" s="129">
        <v>-3.77529331101982E-2</v>
      </c>
      <c r="BB25" s="129">
        <v>5.7063864678502697E-2</v>
      </c>
      <c r="BC25" s="129">
        <v>2.9621202421594699E-2</v>
      </c>
      <c r="BD25" s="129">
        <v>1.04976383697703E-2</v>
      </c>
      <c r="BE25" s="129">
        <v>7.9359155777637996E-2</v>
      </c>
      <c r="BF25" s="129">
        <v>5.2857378030978397E-2</v>
      </c>
      <c r="BG25" s="130">
        <v>0.112983948792532</v>
      </c>
      <c r="BI25" s="1">
        <f t="shared" si="7"/>
        <v>0.14337295844235229</v>
      </c>
    </row>
    <row r="26" spans="1:61">
      <c r="A26">
        <v>1922</v>
      </c>
      <c r="B26" s="5">
        <v>287.61840000000001</v>
      </c>
      <c r="C26" s="5">
        <f t="shared" si="0"/>
        <v>287.62284999999997</v>
      </c>
      <c r="D26" s="5">
        <v>287.51589999999999</v>
      </c>
      <c r="E26" s="5">
        <v>287.55500000000001</v>
      </c>
      <c r="F26" s="5">
        <v>287.57330000000002</v>
      </c>
      <c r="G26" s="5">
        <v>287.71199999999999</v>
      </c>
      <c r="H26" s="5">
        <v>287.6696</v>
      </c>
      <c r="I26" s="5">
        <v>287.71129999999999</v>
      </c>
      <c r="J26" s="5">
        <f t="shared" si="1"/>
        <v>2.7877233140699564E-4</v>
      </c>
      <c r="K26" s="5">
        <f t="shared" si="2"/>
        <v>1.5655964851749027E-4</v>
      </c>
      <c r="L26" s="5">
        <f t="shared" si="3"/>
        <v>7.2008352580968382E-4</v>
      </c>
      <c r="M26" s="5">
        <f t="shared" si="4"/>
        <v>-8.9824373213337472E-4</v>
      </c>
      <c r="N26" s="5">
        <f t="shared" si="5"/>
        <v>7.1112775001591633E-4</v>
      </c>
      <c r="O26" s="5">
        <f t="shared" si="6"/>
        <v>-1.77655895015566E-3</v>
      </c>
      <c r="P26" s="128">
        <v>0.18519219327568701</v>
      </c>
      <c r="Q26" s="129">
        <v>7.7953843976103998E-2</v>
      </c>
      <c r="R26" s="129">
        <v>0.116998974434011</v>
      </c>
      <c r="S26" s="129">
        <v>0.13483371286082499</v>
      </c>
      <c r="T26" s="129">
        <v>0.27504470917398199</v>
      </c>
      <c r="U26" s="129">
        <v>0.23102045673539301</v>
      </c>
      <c r="V26" s="129">
        <v>0.27530146247380499</v>
      </c>
      <c r="W26" s="129">
        <v>-2.1843155353599202E-2</v>
      </c>
      <c r="X26" s="129">
        <v>-1.29330793198505E-2</v>
      </c>
      <c r="Y26" s="129">
        <v>-4.1887847443661003E-2</v>
      </c>
      <c r="Z26" s="129">
        <v>-2.1086988486274501E-2</v>
      </c>
      <c r="AA26" s="129">
        <v>2.0453994728427401E-2</v>
      </c>
      <c r="AB26" s="129">
        <v>-5.37618562466377E-2</v>
      </c>
      <c r="AC26" s="129">
        <v>0.18062551205875901</v>
      </c>
      <c r="AD26" s="129">
        <v>0.290301980219283</v>
      </c>
      <c r="AE26" s="129">
        <v>0.112052681253601</v>
      </c>
      <c r="AF26" s="129">
        <v>8.4655926005609602E-2</v>
      </c>
      <c r="AG26" s="129">
        <v>0.176081737022798</v>
      </c>
      <c r="AH26" s="129">
        <v>0.24003523579250399</v>
      </c>
      <c r="AI26" s="201">
        <v>-1.54199415049333E-2</v>
      </c>
      <c r="AJ26" s="206">
        <f t="shared" si="8"/>
        <v>-1.5419941504933204E-2</v>
      </c>
      <c r="AK26" s="129">
        <v>6.46924941900692E-2</v>
      </c>
      <c r="AL26" s="129">
        <v>-0.11281824598535101</v>
      </c>
      <c r="AM26" s="129">
        <v>-2.0101935352784001E-2</v>
      </c>
      <c r="AN26" s="129">
        <v>-9.0718501222795497E-2</v>
      </c>
      <c r="AO26" s="129">
        <v>8.1846480846195294E-2</v>
      </c>
      <c r="AP26" s="129">
        <v>-1.49418806344442E-2</v>
      </c>
      <c r="AQ26" s="129">
        <v>-2.6882278452831001E-2</v>
      </c>
      <c r="AR26" s="129">
        <v>2.5820456242570299E-2</v>
      </c>
      <c r="AS26" s="129">
        <v>-1.71736217374132E-2</v>
      </c>
      <c r="AT26" s="129">
        <v>-4.8969144751424602E-2</v>
      </c>
      <c r="AU26" s="129">
        <v>-7.5048144731226698E-3</v>
      </c>
      <c r="AV26" s="129">
        <v>-8.8352056135590808E-3</v>
      </c>
      <c r="AW26" s="129">
        <v>0.120039723224522</v>
      </c>
      <c r="AX26" s="129">
        <v>-4.3901950480858397E-2</v>
      </c>
      <c r="AY26" s="129">
        <v>4.3785479999144103E-2</v>
      </c>
      <c r="AZ26" s="129">
        <v>-0.15788350685920699</v>
      </c>
      <c r="BA26" s="129">
        <v>-6.21577395139638E-3</v>
      </c>
      <c r="BB26" s="129">
        <v>6.7868817055682401E-2</v>
      </c>
      <c r="BC26" s="129">
        <v>5.2011957271247402E-3</v>
      </c>
      <c r="BD26" s="129">
        <v>4.7093353126911097E-2</v>
      </c>
      <c r="BE26" s="129">
        <v>5.90740648246992E-2</v>
      </c>
      <c r="BF26" s="129">
        <v>8.9622123295498499E-2</v>
      </c>
      <c r="BG26" s="130">
        <v>0.138353348304178</v>
      </c>
      <c r="BI26" s="1">
        <f t="shared" si="7"/>
        <v>0.18745414600790572</v>
      </c>
    </row>
    <row r="27" spans="1:61">
      <c r="A27">
        <v>1923</v>
      </c>
      <c r="B27" s="5">
        <v>287.6653</v>
      </c>
      <c r="C27" s="5">
        <f t="shared" si="0"/>
        <v>287.66964999999999</v>
      </c>
      <c r="D27" s="5">
        <v>287.61200000000002</v>
      </c>
      <c r="E27" s="5">
        <v>287.60910000000001</v>
      </c>
      <c r="F27" s="5">
        <v>287.5985</v>
      </c>
      <c r="G27" s="5">
        <v>287.71300000000002</v>
      </c>
      <c r="H27" s="5">
        <v>287.71809999999999</v>
      </c>
      <c r="I27" s="5">
        <v>287.7672</v>
      </c>
      <c r="J27" s="5">
        <f t="shared" si="1"/>
        <v>-6.3671533203635278E-5</v>
      </c>
      <c r="K27" s="5">
        <f t="shared" si="2"/>
        <v>-6.2371240541314599E-4</v>
      </c>
      <c r="L27" s="5">
        <f t="shared" si="3"/>
        <v>-5.6177153978942407E-4</v>
      </c>
      <c r="M27" s="5">
        <f t="shared" si="4"/>
        <v>-1.2773906060452034E-3</v>
      </c>
      <c r="N27" s="5">
        <f t="shared" si="5"/>
        <v>-4.2780170181105914E-4</v>
      </c>
      <c r="O27" s="5">
        <f t="shared" si="6"/>
        <v>1.1671565645196003E-3</v>
      </c>
      <c r="P27" s="128">
        <v>0.232155348574896</v>
      </c>
      <c r="Q27" s="129">
        <v>0.17439628784075001</v>
      </c>
      <c r="R27" s="129">
        <v>0.171879246487947</v>
      </c>
      <c r="S27" s="129">
        <v>0.161315567926408</v>
      </c>
      <c r="T27" s="129">
        <v>0.27642385604792702</v>
      </c>
      <c r="U27" s="129">
        <v>0.28065938618720998</v>
      </c>
      <c r="V27" s="129">
        <v>0.32825774695913801</v>
      </c>
      <c r="W27" s="129">
        <v>-3.1369803757740997E-2</v>
      </c>
      <c r="X27" s="129">
        <v>-3.09753377056836E-2</v>
      </c>
      <c r="Y27" s="129">
        <v>-0.20128560408141899</v>
      </c>
      <c r="Z27" s="129">
        <v>5.44558333735949E-2</v>
      </c>
      <c r="AA27" s="129">
        <v>4.7216614793057901E-2</v>
      </c>
      <c r="AB27" s="129">
        <v>-2.6260525168254299E-2</v>
      </c>
      <c r="AC27" s="129">
        <v>0.19988617364053801</v>
      </c>
      <c r="AD27" s="129">
        <v>0.20856753415392801</v>
      </c>
      <c r="AE27" s="129">
        <v>0.22276948459426599</v>
      </c>
      <c r="AF27" s="129">
        <v>0.113220977375306</v>
      </c>
      <c r="AG27" s="129">
        <v>0.17679172171278801</v>
      </c>
      <c r="AH27" s="129">
        <v>0.27808115036640402</v>
      </c>
      <c r="AI27" s="201">
        <v>1.30539992004969E-2</v>
      </c>
      <c r="AJ27" s="206">
        <f t="shared" si="8"/>
        <v>1.3053999200496946E-2</v>
      </c>
      <c r="AK27" s="129">
        <v>9.6441897773445306E-2</v>
      </c>
      <c r="AL27" s="129">
        <v>3.1072039652713102E-3</v>
      </c>
      <c r="AM27" s="129">
        <v>-6.8940960130703301E-3</v>
      </c>
      <c r="AN27" s="129">
        <v>-3.8394872717617502E-3</v>
      </c>
      <c r="AO27" s="129">
        <v>-2.3545522451399799E-2</v>
      </c>
      <c r="AP27" s="129">
        <v>5.6455521214638697E-2</v>
      </c>
      <c r="AQ27" s="129">
        <v>-1.9140418547351601E-2</v>
      </c>
      <c r="AR27" s="129">
        <v>0.15636876349270701</v>
      </c>
      <c r="AS27" s="129">
        <v>0.15508649807901501</v>
      </c>
      <c r="AT27" s="129">
        <v>1.1082379365518501E-2</v>
      </c>
      <c r="AU27" s="129">
        <v>-2.1119616316696E-2</v>
      </c>
      <c r="AV27" s="129">
        <v>4.9566488797302001E-2</v>
      </c>
      <c r="AW27" s="129">
        <v>0.1604148769581</v>
      </c>
      <c r="AX27" s="129">
        <v>-6.3535540536463399E-3</v>
      </c>
      <c r="AY27" s="129">
        <v>5.7028109512088997E-2</v>
      </c>
      <c r="AZ27" s="129">
        <v>-1.56182614574049E-2</v>
      </c>
      <c r="BA27" s="129">
        <v>5.23612730273725E-2</v>
      </c>
      <c r="BB27" s="129">
        <v>9.3892190192457203E-2</v>
      </c>
      <c r="BC27" s="129">
        <v>-1.6179612384860299E-2</v>
      </c>
      <c r="BD27" s="129">
        <v>0.13350711430683701</v>
      </c>
      <c r="BE27" s="129">
        <v>0.16128512000943801</v>
      </c>
      <c r="BF27" s="129">
        <v>3.99988036156173E-2</v>
      </c>
      <c r="BG27" s="130">
        <v>0.15084952541525301</v>
      </c>
      <c r="BI27" s="1">
        <f t="shared" si="7"/>
        <v>0.38148456928769187</v>
      </c>
    </row>
    <row r="28" spans="1:61">
      <c r="A28">
        <v>1924</v>
      </c>
      <c r="B28" s="5">
        <v>287.65019999999998</v>
      </c>
      <c r="C28" s="5">
        <f t="shared" si="0"/>
        <v>287.65494999999999</v>
      </c>
      <c r="D28" s="5">
        <v>287.61939999999998</v>
      </c>
      <c r="E28" s="5">
        <v>287.62009999999998</v>
      </c>
      <c r="F28" s="5">
        <v>287.58960000000002</v>
      </c>
      <c r="G28" s="5">
        <v>287.68459999999999</v>
      </c>
      <c r="H28" s="5">
        <v>287.73509999999999</v>
      </c>
      <c r="I28" s="5">
        <v>287.68090000000001</v>
      </c>
      <c r="J28" s="5">
        <f t="shared" si="1"/>
        <v>-5.4588798501820079E-4</v>
      </c>
      <c r="K28" s="5">
        <f t="shared" si="2"/>
        <v>-1.4577518306987947E-4</v>
      </c>
      <c r="L28" s="5">
        <f t="shared" si="3"/>
        <v>-1.0681477785240423E-5</v>
      </c>
      <c r="M28" s="5">
        <f t="shared" si="4"/>
        <v>5.1263296791553836E-4</v>
      </c>
      <c r="N28" s="5">
        <f t="shared" si="5"/>
        <v>1.9711251281148146E-3</v>
      </c>
      <c r="O28" s="5">
        <f t="shared" si="6"/>
        <v>-6.8790026091467005E-4</v>
      </c>
      <c r="P28" s="128">
        <v>0.21697523117305101</v>
      </c>
      <c r="Q28" s="129">
        <v>0.18227850429252601</v>
      </c>
      <c r="R28" s="129">
        <v>0.18240130926557099</v>
      </c>
      <c r="S28" s="129">
        <v>0.151864477864421</v>
      </c>
      <c r="T28" s="129">
        <v>0.24623383247393299</v>
      </c>
      <c r="U28" s="129">
        <v>0.29526045935728001</v>
      </c>
      <c r="V28" s="129">
        <v>0.24381280378457801</v>
      </c>
      <c r="W28" s="129">
        <v>-6.5629445720333003E-3</v>
      </c>
      <c r="X28" s="129">
        <v>1.6739714417724299E-2</v>
      </c>
      <c r="Y28" s="129">
        <v>-7.5853860310644394E-2</v>
      </c>
      <c r="Z28" s="129">
        <v>-1.09923326625676E-2</v>
      </c>
      <c r="AA28" s="129">
        <v>1.3004441485691099E-3</v>
      </c>
      <c r="AB28" s="129">
        <v>3.5991311546752003E-2</v>
      </c>
      <c r="AC28" s="129">
        <v>0.18124257534312799</v>
      </c>
      <c r="AD28" s="129">
        <v>0.18732534554823099</v>
      </c>
      <c r="AE28" s="129">
        <v>0.16248381992619401</v>
      </c>
      <c r="AF28" s="129">
        <v>0.16164979363884399</v>
      </c>
      <c r="AG28" s="129">
        <v>0.18236066778058499</v>
      </c>
      <c r="AH28" s="129">
        <v>0.21239324982178601</v>
      </c>
      <c r="AI28" s="201">
        <v>1.4883899036954E-2</v>
      </c>
      <c r="AJ28" s="206">
        <f t="shared" si="8"/>
        <v>1.4883899036954047E-2</v>
      </c>
      <c r="AK28" s="129">
        <v>-9.0406040030188706E-3</v>
      </c>
      <c r="AL28" s="129">
        <v>1.1161770530691201E-2</v>
      </c>
      <c r="AM28" s="129">
        <v>4.8623748918885198E-2</v>
      </c>
      <c r="AN28" s="129">
        <v>3.5785288528074902E-2</v>
      </c>
      <c r="AO28" s="129">
        <v>-1.2110708789862199E-2</v>
      </c>
      <c r="AP28" s="129">
        <v>4.0281030446067201E-3</v>
      </c>
      <c r="AQ28" s="129">
        <v>-5.8393518571563101E-2</v>
      </c>
      <c r="AR28" s="129">
        <v>-1.09782145500503E-2</v>
      </c>
      <c r="AS28" s="129">
        <v>7.4591325718301904E-2</v>
      </c>
      <c r="AT28" s="129">
        <v>6.6773004473702699E-2</v>
      </c>
      <c r="AU28" s="129">
        <v>-5.1852081847357498E-2</v>
      </c>
      <c r="AV28" s="129">
        <v>1.05032802534651E-2</v>
      </c>
      <c r="AW28" s="129">
        <v>2.34609342641647E-2</v>
      </c>
      <c r="AX28" s="129">
        <v>5.8892371047534198E-2</v>
      </c>
      <c r="AY28" s="129">
        <v>-0.104225931263385</v>
      </c>
      <c r="AZ28" s="129">
        <v>7.6081992932529305E-2</v>
      </c>
      <c r="BA28" s="129">
        <v>-1.69296571351651E-3</v>
      </c>
      <c r="BB28" s="129">
        <v>2.0812844941656201E-2</v>
      </c>
      <c r="BC28" s="129">
        <v>-8.7396428768670306E-2</v>
      </c>
      <c r="BD28" s="129">
        <v>-6.6211428491556E-3</v>
      </c>
      <c r="BE28" s="129">
        <v>7.1139793135443996E-2</v>
      </c>
      <c r="BF28" s="129">
        <v>0.10328061644702299</v>
      </c>
      <c r="BG28" s="130">
        <v>2.3661386743640302E-2</v>
      </c>
      <c r="BI28" s="1">
        <f t="shared" si="7"/>
        <v>0.22490775804777674</v>
      </c>
    </row>
    <row r="29" spans="1:61">
      <c r="A29">
        <v>1925</v>
      </c>
      <c r="B29" s="5">
        <v>287.64139999999998</v>
      </c>
      <c r="C29" s="5">
        <f t="shared" si="0"/>
        <v>287.64581666666669</v>
      </c>
      <c r="D29" s="5">
        <v>287.71449999999999</v>
      </c>
      <c r="E29" s="5">
        <v>287.60070000000002</v>
      </c>
      <c r="F29" s="5">
        <v>287.6112</v>
      </c>
      <c r="G29" s="5">
        <v>287.64120000000003</v>
      </c>
      <c r="H29" s="5">
        <v>287.61180000000002</v>
      </c>
      <c r="I29" s="5">
        <v>287.69549999999998</v>
      </c>
      <c r="J29" s="5">
        <f t="shared" si="1"/>
        <v>-7.7071445252002713E-4</v>
      </c>
      <c r="K29" s="5">
        <f t="shared" si="2"/>
        <v>1.1887714036723507E-4</v>
      </c>
      <c r="L29" s="5">
        <f t="shared" si="3"/>
        <v>1.3512636698218561E-3</v>
      </c>
      <c r="M29" s="5">
        <f t="shared" si="4"/>
        <v>-1.4505432882812863E-3</v>
      </c>
      <c r="N29" s="5">
        <f t="shared" si="5"/>
        <v>8.2127178180985139E-4</v>
      </c>
      <c r="O29" s="5">
        <f t="shared" si="6"/>
        <v>8.1432960029437229E-5</v>
      </c>
      <c r="P29" s="128">
        <v>0.20799888540273001</v>
      </c>
      <c r="Q29" s="129">
        <v>0.27760333076003002</v>
      </c>
      <c r="R29" s="129">
        <v>0.16273665694217199</v>
      </c>
      <c r="S29" s="129">
        <v>0.17210253271679199</v>
      </c>
      <c r="T29" s="129">
        <v>0.20479700873016701</v>
      </c>
      <c r="U29" s="129">
        <v>0.17311031270361299</v>
      </c>
      <c r="V29" s="129">
        <v>0.25764347056360698</v>
      </c>
      <c r="W29" s="129">
        <v>-2.82664848123431E-2</v>
      </c>
      <c r="X29" s="129">
        <v>-4.7014766823849597E-4</v>
      </c>
      <c r="Y29" s="129">
        <v>-6.0865495859388802E-2</v>
      </c>
      <c r="Z29" s="129">
        <v>3.86651298416609E-2</v>
      </c>
      <c r="AA29" s="129">
        <v>-0.13035059989437001</v>
      </c>
      <c r="AB29" s="129">
        <v>1.16886895186212E-2</v>
      </c>
      <c r="AC29" s="129">
        <v>0.207714055018698</v>
      </c>
      <c r="AD29" s="129">
        <v>0.261433036208359</v>
      </c>
      <c r="AE29" s="129">
        <v>0.102837263884396</v>
      </c>
      <c r="AF29" s="129">
        <v>0.168783665081434</v>
      </c>
      <c r="AG29" s="129">
        <v>0.257005749038967</v>
      </c>
      <c r="AH29" s="129">
        <v>0.24851056088033299</v>
      </c>
      <c r="AI29" s="201">
        <v>-1.10085165389364E-2</v>
      </c>
      <c r="AJ29" s="206">
        <f t="shared" si="8"/>
        <v>-1.1008516538936409E-2</v>
      </c>
      <c r="AK29" s="129">
        <v>4.3487504087977399E-2</v>
      </c>
      <c r="AL29" s="129">
        <v>-0.143919861347342</v>
      </c>
      <c r="AM29" s="129">
        <v>-2.90766855465562E-3</v>
      </c>
      <c r="AN29" s="129">
        <v>2.6624099218679399E-2</v>
      </c>
      <c r="AO29" s="129">
        <v>2.1673343900658799E-2</v>
      </c>
      <c r="AP29" s="129">
        <v>1.29091886010201E-2</v>
      </c>
      <c r="AQ29" s="129">
        <v>1.83872348358704E-2</v>
      </c>
      <c r="AR29" s="129">
        <v>-2.3522175639698099E-2</v>
      </c>
      <c r="AS29" s="129">
        <v>6.7433302017263899E-2</v>
      </c>
      <c r="AT29" s="129">
        <v>1.42590480848525E-2</v>
      </c>
      <c r="AU29" s="129">
        <v>-1.20114662931882E-2</v>
      </c>
      <c r="AV29" s="129">
        <v>6.8334062823510004E-3</v>
      </c>
      <c r="AW29" s="129">
        <v>-7.0487153767544398E-3</v>
      </c>
      <c r="AX29" s="129">
        <v>3.5383055669626601E-2</v>
      </c>
      <c r="AY29" s="129">
        <v>1.4185276324667401E-2</v>
      </c>
      <c r="AZ29" s="129">
        <v>-8.1528714492321797E-2</v>
      </c>
      <c r="BA29" s="129">
        <v>7.3176129286537106E-2</v>
      </c>
      <c r="BB29" s="129">
        <v>5.7316567987356799E-2</v>
      </c>
      <c r="BC29" s="129">
        <v>-2.2844105095487E-2</v>
      </c>
      <c r="BD29" s="129">
        <v>6.76775113526559E-2</v>
      </c>
      <c r="BE29" s="129">
        <v>8.55408582826271E-2</v>
      </c>
      <c r="BF29" s="129">
        <v>6.4993758354148598E-2</v>
      </c>
      <c r="BG29" s="130">
        <v>9.1214817042839499E-2</v>
      </c>
      <c r="BI29" s="1">
        <f t="shared" si="7"/>
        <v>0.24549821653814638</v>
      </c>
    </row>
    <row r="30" spans="1:61">
      <c r="A30">
        <v>1926</v>
      </c>
      <c r="B30" s="5">
        <v>287.6103</v>
      </c>
      <c r="C30" s="5">
        <f t="shared" si="0"/>
        <v>287.61465000000004</v>
      </c>
      <c r="D30" s="5">
        <v>287.61509999999998</v>
      </c>
      <c r="E30" s="5">
        <v>287.55270000000002</v>
      </c>
      <c r="F30" s="5">
        <v>287.59660000000002</v>
      </c>
      <c r="G30" s="5">
        <v>287.67520000000002</v>
      </c>
      <c r="H30" s="5">
        <v>287.57670000000002</v>
      </c>
      <c r="I30" s="5">
        <v>287.67160000000001</v>
      </c>
      <c r="J30" s="5">
        <f t="shared" si="1"/>
        <v>-6.1757754780483731E-4</v>
      </c>
      <c r="K30" s="5">
        <f t="shared" si="2"/>
        <v>-3.5586279405058763E-4</v>
      </c>
      <c r="L30" s="5">
        <f t="shared" si="3"/>
        <v>6.0456799636576797E-4</v>
      </c>
      <c r="M30" s="5">
        <f t="shared" si="4"/>
        <v>6.7997304944752979E-4</v>
      </c>
      <c r="N30" s="5">
        <f t="shared" si="5"/>
        <v>-1.358566505836073E-3</v>
      </c>
      <c r="O30" s="5">
        <f t="shared" si="6"/>
        <v>1.4403188795302502E-3</v>
      </c>
      <c r="P30" s="128">
        <v>0.17679200785833299</v>
      </c>
      <c r="Q30" s="129">
        <v>0.17805019385531201</v>
      </c>
      <c r="R30" s="129">
        <v>0.115211396876588</v>
      </c>
      <c r="S30" s="129">
        <v>0.158249228390275</v>
      </c>
      <c r="T30" s="129">
        <v>0.23666649239243001</v>
      </c>
      <c r="U30" s="129">
        <v>0.140190150991259</v>
      </c>
      <c r="V30" s="129">
        <v>0.232384584644137</v>
      </c>
      <c r="W30" s="129">
        <v>-5.9608783892485903E-2</v>
      </c>
      <c r="X30" s="129">
        <v>-5.0365869914401097E-2</v>
      </c>
      <c r="Y30" s="129">
        <v>-6.9169970913605994E-2</v>
      </c>
      <c r="Z30" s="129">
        <v>-6.2287089978042297E-2</v>
      </c>
      <c r="AA30" s="129">
        <v>-0.12246294218584799</v>
      </c>
      <c r="AB30" s="129">
        <v>6.24195352946799E-3</v>
      </c>
      <c r="AC30" s="129">
        <v>0.23971786959789301</v>
      </c>
      <c r="AD30" s="129">
        <v>0.26585945310284798</v>
      </c>
      <c r="AE30" s="129">
        <v>0.23772804534849001</v>
      </c>
      <c r="AF30" s="129">
        <v>0.248309497180116</v>
      </c>
      <c r="AG30" s="129">
        <v>0.229976922275625</v>
      </c>
      <c r="AH30" s="129">
        <v>0.216715430082388</v>
      </c>
      <c r="AI30" s="201">
        <v>3.2985963944202001E-2</v>
      </c>
      <c r="AJ30" s="206">
        <f t="shared" si="8"/>
        <v>3.2985963944201842E-2</v>
      </c>
      <c r="AK30" s="129">
        <v>4.24786150975364E-2</v>
      </c>
      <c r="AL30" s="129">
        <v>-6.7154583205024196E-2</v>
      </c>
      <c r="AM30" s="129">
        <v>4.1563834536873401E-2</v>
      </c>
      <c r="AN30" s="129">
        <v>-3.9077382050436399E-2</v>
      </c>
      <c r="AO30" s="129">
        <v>0.18711933534205999</v>
      </c>
      <c r="AP30" s="129">
        <v>-2.81960526683633E-4</v>
      </c>
      <c r="AQ30" s="129">
        <v>2.4572293860501301E-2</v>
      </c>
      <c r="AR30" s="129">
        <v>-0.113686490221937</v>
      </c>
      <c r="AS30" s="129">
        <v>0.159216164296481</v>
      </c>
      <c r="AT30" s="129">
        <v>1.26968265487903E-3</v>
      </c>
      <c r="AU30" s="129">
        <v>-7.2781453223342396E-2</v>
      </c>
      <c r="AV30" s="129">
        <v>3.8281552602097597E-2</v>
      </c>
      <c r="AW30" s="129">
        <v>6.6710238883331302E-2</v>
      </c>
      <c r="AX30" s="129">
        <v>4.1649643793732503E-2</v>
      </c>
      <c r="AY30" s="129">
        <v>5.8459848970130603E-2</v>
      </c>
      <c r="AZ30" s="129">
        <v>2.0454348983775998E-3</v>
      </c>
      <c r="BA30" s="129">
        <v>2.25425964649161E-2</v>
      </c>
      <c r="BB30" s="129">
        <v>4.7400809953830898E-2</v>
      </c>
      <c r="BC30" s="129">
        <v>-5.8499804852487999E-2</v>
      </c>
      <c r="BD30" s="129">
        <v>8.9633870351803993E-2</v>
      </c>
      <c r="BE30" s="129">
        <v>5.2959948140767203E-2</v>
      </c>
      <c r="BF30" s="129">
        <v>6.8509482875356298E-3</v>
      </c>
      <c r="BG30" s="130">
        <v>0.14605908784153501</v>
      </c>
      <c r="BI30" s="1">
        <f t="shared" si="7"/>
        <v>0.29849545167885383</v>
      </c>
    </row>
    <row r="31" spans="1:61">
      <c r="A31">
        <v>1927</v>
      </c>
      <c r="B31" s="5">
        <v>287.6576</v>
      </c>
      <c r="C31" s="5">
        <f t="shared" si="0"/>
        <v>287.66134999999997</v>
      </c>
      <c r="D31" s="5">
        <v>287.65969999999999</v>
      </c>
      <c r="E31" s="5">
        <v>287.6764</v>
      </c>
      <c r="F31" s="5">
        <v>287.52080000000001</v>
      </c>
      <c r="G31" s="5">
        <v>287.70389999999998</v>
      </c>
      <c r="H31" s="5">
        <v>287.70510000000002</v>
      </c>
      <c r="I31" s="5">
        <v>287.7022</v>
      </c>
      <c r="J31" s="5">
        <f t="shared" si="1"/>
        <v>-4.9844029307719029E-4</v>
      </c>
      <c r="K31" s="5">
        <f t="shared" si="2"/>
        <v>-4.6436268645633216E-4</v>
      </c>
      <c r="L31" s="5">
        <f t="shared" si="3"/>
        <v>-9.3907704095022582E-4</v>
      </c>
      <c r="M31" s="5">
        <f t="shared" si="4"/>
        <v>-2.7822853428984828E-3</v>
      </c>
      <c r="N31" s="5">
        <f t="shared" si="5"/>
        <v>-1.1037681476688821E-4</v>
      </c>
      <c r="O31" s="5">
        <f t="shared" si="6"/>
        <v>1.1295579532759059E-3</v>
      </c>
      <c r="P31" s="128">
        <v>0.22416831407540799</v>
      </c>
      <c r="Q31" s="129">
        <v>0.222531056600587</v>
      </c>
      <c r="R31" s="129">
        <v>0.239019896768979</v>
      </c>
      <c r="S31" s="129">
        <v>8.3992873427575804E-2</v>
      </c>
      <c r="T31" s="129">
        <v>0.26882875078473401</v>
      </c>
      <c r="U31" s="129">
        <v>0.267341961300189</v>
      </c>
      <c r="V31" s="129">
        <v>0.26329534557038398</v>
      </c>
      <c r="W31" s="129">
        <v>-4.5408994458261902E-2</v>
      </c>
      <c r="X31" s="129">
        <v>-2.9026536786886901E-3</v>
      </c>
      <c r="Y31" s="129">
        <v>-0.183531292678424</v>
      </c>
      <c r="Z31" s="129">
        <v>-4.03152164059861E-2</v>
      </c>
      <c r="AA31" s="129">
        <v>-5.6777708366041603E-2</v>
      </c>
      <c r="AB31" s="129">
        <v>5.6481898837830599E-2</v>
      </c>
      <c r="AC31" s="129">
        <v>0.215549446755846</v>
      </c>
      <c r="AD31" s="129">
        <v>0.29927429008182499</v>
      </c>
      <c r="AE31" s="129">
        <v>0.14441184360231299</v>
      </c>
      <c r="AF31" s="129">
        <v>0.229421547707715</v>
      </c>
      <c r="AG31" s="129">
        <v>0.16884341019039001</v>
      </c>
      <c r="AH31" s="129">
        <v>0.235796142196988</v>
      </c>
      <c r="AI31" s="201">
        <v>-7.9589390027899706E-2</v>
      </c>
      <c r="AJ31" s="206">
        <f t="shared" si="8"/>
        <v>-7.9589390027899359E-2</v>
      </c>
      <c r="AK31" s="129">
        <v>-1.86348079093363E-2</v>
      </c>
      <c r="AL31" s="129">
        <v>-0.118665983608536</v>
      </c>
      <c r="AM31" s="129">
        <v>-4.8524542423933698E-2</v>
      </c>
      <c r="AN31" s="129">
        <v>-0.18277424578297899</v>
      </c>
      <c r="AO31" s="129">
        <v>-2.9347370414711801E-2</v>
      </c>
      <c r="AP31" s="129">
        <v>2.03550727423134E-2</v>
      </c>
      <c r="AQ31" s="129">
        <v>-2.7301113357850602E-2</v>
      </c>
      <c r="AR31" s="129">
        <v>1.65527850403464E-2</v>
      </c>
      <c r="AS31" s="129">
        <v>9.51795533146651E-2</v>
      </c>
      <c r="AT31" s="129">
        <v>-1.05493835815195E-2</v>
      </c>
      <c r="AU31" s="129">
        <v>2.7893522295926201E-2</v>
      </c>
      <c r="AV31" s="129">
        <v>-3.4822099793223003E-2</v>
      </c>
      <c r="AW31" s="129">
        <v>1.5411383259163299E-2</v>
      </c>
      <c r="AX31" s="129">
        <v>5.8530680574619902E-2</v>
      </c>
      <c r="AY31" s="129">
        <v>9.6926539459900596E-3</v>
      </c>
      <c r="AZ31" s="129">
        <v>-0.133516505975592</v>
      </c>
      <c r="BA31" s="129">
        <v>-0.124228710770296</v>
      </c>
      <c r="BB31" s="129">
        <v>3.6379118716229099E-2</v>
      </c>
      <c r="BC31" s="129">
        <v>7.8016537535233896E-2</v>
      </c>
      <c r="BD31" s="129">
        <v>8.5186208354627896E-2</v>
      </c>
      <c r="BE31" s="129">
        <v>-3.3480979752994203E-2</v>
      </c>
      <c r="BF31" s="129">
        <v>1.28615518052015E-2</v>
      </c>
      <c r="BG31" s="130">
        <v>3.9312275639076598E-2</v>
      </c>
      <c r="BI31" s="1">
        <f t="shared" si="7"/>
        <v>0.11246315393500422</v>
      </c>
    </row>
    <row r="32" spans="1:61">
      <c r="A32">
        <v>1928</v>
      </c>
      <c r="B32" s="5">
        <v>287.65710000000001</v>
      </c>
      <c r="C32" s="5">
        <f t="shared" si="0"/>
        <v>287.66156666666666</v>
      </c>
      <c r="D32" s="5">
        <v>287.74590000000001</v>
      </c>
      <c r="E32" s="5">
        <v>287.70800000000003</v>
      </c>
      <c r="F32" s="5">
        <v>287.59789999999998</v>
      </c>
      <c r="G32" s="5">
        <v>287.608</v>
      </c>
      <c r="H32" s="5">
        <v>287.70280000000002</v>
      </c>
      <c r="I32" s="5">
        <v>287.60680000000002</v>
      </c>
      <c r="J32" s="5">
        <f t="shared" si="1"/>
        <v>-1.668386899145835E-3</v>
      </c>
      <c r="K32" s="5">
        <f t="shared" si="2"/>
        <v>-6.110589249164744E-4</v>
      </c>
      <c r="L32" s="5">
        <f t="shared" si="3"/>
        <v>3.4260983784726584E-3</v>
      </c>
      <c r="M32" s="5">
        <f t="shared" si="4"/>
        <v>6.4431534955639025E-5</v>
      </c>
      <c r="N32" s="5">
        <f t="shared" si="5"/>
        <v>-1.613889327459761E-4</v>
      </c>
      <c r="O32" s="5">
        <f t="shared" si="6"/>
        <v>1.4994871644371521E-3</v>
      </c>
      <c r="P32" s="128">
        <v>0.22334928631776499</v>
      </c>
      <c r="Q32" s="129">
        <v>0.30990100320667502</v>
      </c>
      <c r="R32" s="129">
        <v>0.27076659300746497</v>
      </c>
      <c r="S32" s="129">
        <v>0.156727698008126</v>
      </c>
      <c r="T32" s="129">
        <v>0.17008203390690799</v>
      </c>
      <c r="U32" s="129">
        <v>0.265092973418177</v>
      </c>
      <c r="V32" s="129">
        <v>0.16752541635923901</v>
      </c>
      <c r="W32" s="129">
        <v>-6.4464474899705193E-2</v>
      </c>
      <c r="X32" s="129">
        <v>-5.7865508661620803E-2</v>
      </c>
      <c r="Y32" s="129">
        <v>-0.17006579622727699</v>
      </c>
      <c r="Z32" s="129">
        <v>-5.1087587369806897E-3</v>
      </c>
      <c r="AA32" s="129">
        <v>-8.5770054772865395E-2</v>
      </c>
      <c r="AB32" s="129">
        <v>-3.512256099782E-3</v>
      </c>
      <c r="AC32" s="129">
        <v>0.204956117472988</v>
      </c>
      <c r="AD32" s="129">
        <v>0.301367327158232</v>
      </c>
      <c r="AE32" s="129">
        <v>0.134047292395052</v>
      </c>
      <c r="AF32" s="129">
        <v>0.14107528518309201</v>
      </c>
      <c r="AG32" s="129">
        <v>0.199780725117022</v>
      </c>
      <c r="AH32" s="129">
        <v>0.24850995751154401</v>
      </c>
      <c r="AI32" s="201">
        <v>7.3040095013084203E-3</v>
      </c>
      <c r="AJ32" s="206">
        <f t="shared" si="8"/>
        <v>7.3040095013083405E-3</v>
      </c>
      <c r="AK32" s="129">
        <v>-4.0869818764861003E-2</v>
      </c>
      <c r="AL32" s="129">
        <v>-4.0947798244758297E-2</v>
      </c>
      <c r="AM32" s="129">
        <v>0.102793800882352</v>
      </c>
      <c r="AN32" s="129">
        <v>-8.0183010093605803E-2</v>
      </c>
      <c r="AO32" s="129">
        <v>9.5726873727414799E-2</v>
      </c>
      <c r="AP32" s="129">
        <v>1.9666905390420101E-2</v>
      </c>
      <c r="AQ32" s="129">
        <v>1.6435799572946001E-2</v>
      </c>
      <c r="AR32" s="129">
        <v>2.3272991478677299E-2</v>
      </c>
      <c r="AS32" s="129">
        <v>7.6218520395855194E-2</v>
      </c>
      <c r="AT32" s="129">
        <v>1.5751890178535101E-2</v>
      </c>
      <c r="AU32" s="129">
        <v>-3.3344674673912701E-2</v>
      </c>
      <c r="AV32" s="129">
        <v>1.21906194194934E-2</v>
      </c>
      <c r="AW32" s="129">
        <v>-1.50971996554858E-2</v>
      </c>
      <c r="AX32" s="129">
        <v>-7.4304709198713598E-2</v>
      </c>
      <c r="AY32" s="129">
        <v>4.4798553018551901E-2</v>
      </c>
      <c r="AZ32" s="129">
        <v>1.99274822561505E-2</v>
      </c>
      <c r="BA32" s="129">
        <v>8.56289706769644E-2</v>
      </c>
      <c r="BB32" s="129">
        <v>7.9479318984817804E-2</v>
      </c>
      <c r="BC32" s="129">
        <v>3.9007333642757602E-2</v>
      </c>
      <c r="BD32" s="129">
        <v>0.142077760632844</v>
      </c>
      <c r="BE32" s="129">
        <v>8.88867430435311E-2</v>
      </c>
      <c r="BF32" s="129">
        <v>4.0278091728794103E-2</v>
      </c>
      <c r="BG32" s="130">
        <v>8.7146665876161905E-2</v>
      </c>
      <c r="BI32" s="1">
        <f t="shared" si="7"/>
        <v>0.25913249586932241</v>
      </c>
    </row>
    <row r="33" spans="1:61">
      <c r="A33">
        <v>1929</v>
      </c>
      <c r="B33" s="5">
        <v>287.63049999999998</v>
      </c>
      <c r="C33" s="5">
        <f t="shared" si="0"/>
        <v>287.63531666666671</v>
      </c>
      <c r="D33" s="5">
        <v>287.66629999999998</v>
      </c>
      <c r="E33" s="5">
        <v>287.65699999999998</v>
      </c>
      <c r="F33" s="5">
        <v>287.56959999999998</v>
      </c>
      <c r="G33" s="5">
        <v>287.6986</v>
      </c>
      <c r="H33" s="5">
        <v>287.726</v>
      </c>
      <c r="I33" s="5">
        <v>287.49439999999998</v>
      </c>
      <c r="J33" s="5">
        <f t="shared" si="1"/>
        <v>-5.6137269461045691E-4</v>
      </c>
      <c r="K33" s="5">
        <f t="shared" si="2"/>
        <v>4.0493063220092829E-4</v>
      </c>
      <c r="L33" s="5">
        <f t="shared" si="3"/>
        <v>1.8808362071712215E-4</v>
      </c>
      <c r="M33" s="5">
        <f t="shared" si="4"/>
        <v>9.7804020157754579E-4</v>
      </c>
      <c r="N33" s="5">
        <f t="shared" si="5"/>
        <v>3.1253704160139062E-4</v>
      </c>
      <c r="O33" s="5">
        <f t="shared" si="6"/>
        <v>-3.3602771941459997E-4</v>
      </c>
      <c r="P33" s="128">
        <v>0.197359784857572</v>
      </c>
      <c r="Q33" s="129">
        <v>0.22919398900211199</v>
      </c>
      <c r="R33" s="129">
        <v>0.21875060345030301</v>
      </c>
      <c r="S33" s="129">
        <v>0.13166571276587999</v>
      </c>
      <c r="T33" s="129">
        <v>0.25976842524028099</v>
      </c>
      <c r="U33" s="129">
        <v>0.28781904744380399</v>
      </c>
      <c r="V33" s="129">
        <v>5.6960931243054298E-2</v>
      </c>
      <c r="W33" s="129">
        <v>-2.8759234041729E-2</v>
      </c>
      <c r="X33" s="129">
        <v>-7.3436816111325199E-3</v>
      </c>
      <c r="Y33" s="129">
        <v>-4.1437290587509702E-2</v>
      </c>
      <c r="Z33" s="129">
        <v>-3.2660219656804601E-2</v>
      </c>
      <c r="AA33" s="129">
        <v>-5.8767403588660699E-2</v>
      </c>
      <c r="AB33" s="129">
        <v>-3.58757476453774E-3</v>
      </c>
      <c r="AC33" s="129">
        <v>0.309545982769168</v>
      </c>
      <c r="AD33" s="129">
        <v>0.40323653233548301</v>
      </c>
      <c r="AE33" s="129">
        <v>0.27478418505506802</v>
      </c>
      <c r="AF33" s="129">
        <v>0.259298010174347</v>
      </c>
      <c r="AG33" s="129">
        <v>0.26163316007148202</v>
      </c>
      <c r="AH33" s="129">
        <v>0.34877802620945803</v>
      </c>
      <c r="AI33" s="201">
        <v>2.2668011685414002E-2</v>
      </c>
      <c r="AJ33" s="206">
        <f t="shared" si="8"/>
        <v>2.2668011685414047E-2</v>
      </c>
      <c r="AK33" s="129">
        <v>-1.11700604421116E-2</v>
      </c>
      <c r="AL33" s="129">
        <v>8.4328926905641293E-3</v>
      </c>
      <c r="AM33" s="129">
        <v>3.5956305588285803E-2</v>
      </c>
      <c r="AN33" s="129">
        <v>-2.8229132390379101E-2</v>
      </c>
      <c r="AO33" s="129">
        <v>0.108350052980711</v>
      </c>
      <c r="AP33" s="129">
        <v>-3.12604036856328E-2</v>
      </c>
      <c r="AQ33" s="129">
        <v>5.1119768521061797E-3</v>
      </c>
      <c r="AR33" s="129">
        <v>-4.6216191939549803E-2</v>
      </c>
      <c r="AS33" s="129">
        <v>3.2458992965075498E-2</v>
      </c>
      <c r="AT33" s="129">
        <v>-7.3436503133223099E-2</v>
      </c>
      <c r="AU33" s="129">
        <v>-7.4220293172572796E-2</v>
      </c>
      <c r="AV33" s="129">
        <v>-1.21228119321472E-2</v>
      </c>
      <c r="AW33" s="129">
        <v>-3.9251769245140601E-2</v>
      </c>
      <c r="AX33" s="129">
        <v>4.6763889404871799E-2</v>
      </c>
      <c r="AY33" s="129">
        <v>-3.8155057295739397E-2</v>
      </c>
      <c r="AZ33" s="129">
        <v>-6.0250642293681198E-2</v>
      </c>
      <c r="BA33" s="129">
        <v>3.0279519768953302E-2</v>
      </c>
      <c r="BB33" s="129">
        <v>3.87791785516697E-2</v>
      </c>
      <c r="BC33" s="129">
        <v>-3.4481502965320397E-2</v>
      </c>
      <c r="BD33" s="129">
        <v>9.1282190923607204E-2</v>
      </c>
      <c r="BE33" s="129">
        <v>2.11746443076208E-2</v>
      </c>
      <c r="BF33" s="129">
        <v>-8.0726816538572096E-3</v>
      </c>
      <c r="BG33" s="130">
        <v>0.12399324214629801</v>
      </c>
      <c r="BI33" s="1">
        <f t="shared" si="7"/>
        <v>0.29885072334674273</v>
      </c>
    </row>
    <row r="34" spans="1:61">
      <c r="A34">
        <v>1930</v>
      </c>
      <c r="B34" s="5">
        <v>287.65960000000001</v>
      </c>
      <c r="C34" s="5">
        <f t="shared" si="0"/>
        <v>287.66458333333333</v>
      </c>
      <c r="D34" s="5">
        <v>287.75189999999998</v>
      </c>
      <c r="E34" s="5">
        <v>287.61079999999998</v>
      </c>
      <c r="F34" s="5">
        <v>287.5772</v>
      </c>
      <c r="G34" s="5">
        <v>287.68450000000001</v>
      </c>
      <c r="H34" s="5">
        <v>287.6105</v>
      </c>
      <c r="I34" s="5">
        <v>287.75259999999997</v>
      </c>
      <c r="J34" s="5">
        <f t="shared" si="1"/>
        <v>2.0924585589999767E-3</v>
      </c>
      <c r="K34" s="5">
        <f t="shared" si="2"/>
        <v>5.4021339365001309E-4</v>
      </c>
      <c r="L34" s="5">
        <f t="shared" si="3"/>
        <v>1.3852057092310355E-3</v>
      </c>
      <c r="M34" s="5">
        <f t="shared" si="4"/>
        <v>-1.9539025475537319E-4</v>
      </c>
      <c r="N34" s="5">
        <f t="shared" si="5"/>
        <v>-4.9221184800488094E-4</v>
      </c>
      <c r="O34" s="5">
        <f t="shared" si="6"/>
        <v>1.4378489640770598E-4</v>
      </c>
      <c r="P34" s="128">
        <v>0.22621180662866799</v>
      </c>
      <c r="Q34" s="129">
        <v>0.31214015774850101</v>
      </c>
      <c r="R34" s="129">
        <v>0.17241532068885501</v>
      </c>
      <c r="S34" s="129">
        <v>0.138068590677391</v>
      </c>
      <c r="T34" s="129">
        <v>0.246841855696629</v>
      </c>
      <c r="U34" s="129">
        <v>0.17312379633341299</v>
      </c>
      <c r="V34" s="129">
        <v>0.31468111862721998</v>
      </c>
      <c r="W34" s="129">
        <v>-7.3874714886926499E-2</v>
      </c>
      <c r="X34" s="129">
        <v>-6.7827450309209697E-2</v>
      </c>
      <c r="Y34" s="129">
        <v>-8.6559250896925705E-2</v>
      </c>
      <c r="Z34" s="129">
        <v>-7.4002043681389296E-2</v>
      </c>
      <c r="AA34" s="129">
        <v>-8.5089220714905794E-2</v>
      </c>
      <c r="AB34" s="129">
        <v>-5.5895608832202001E-2</v>
      </c>
      <c r="AC34" s="129">
        <v>0.230343724900228</v>
      </c>
      <c r="AD34" s="129">
        <v>0.229520486344824</v>
      </c>
      <c r="AE34" s="129">
        <v>0.25154942548056097</v>
      </c>
      <c r="AF34" s="129">
        <v>0.197517585293326</v>
      </c>
      <c r="AG34" s="129">
        <v>0.21728589350385599</v>
      </c>
      <c r="AH34" s="129">
        <v>0.255845233878574</v>
      </c>
      <c r="AI34" s="201">
        <v>-4.2983046212839299E-2</v>
      </c>
      <c r="AJ34" s="206">
        <f t="shared" si="8"/>
        <v>-4.2983046212839222E-2</v>
      </c>
      <c r="AK34" s="129">
        <v>1.5995908433637799E-2</v>
      </c>
      <c r="AL34" s="129">
        <v>-0.106426139624375</v>
      </c>
      <c r="AM34" s="129">
        <v>1.76209197007892E-2</v>
      </c>
      <c r="AN34" s="129">
        <v>-0.11212486168079699</v>
      </c>
      <c r="AO34" s="129">
        <v>-2.99810578934511E-2</v>
      </c>
      <c r="AP34" s="129">
        <v>4.7569186081091098E-4</v>
      </c>
      <c r="AQ34" s="129">
        <v>7.4365167518123998E-2</v>
      </c>
      <c r="AR34" s="129">
        <v>5.3670018923526099E-3</v>
      </c>
      <c r="AS34" s="129">
        <v>3.9021254661406601E-3</v>
      </c>
      <c r="AT34" s="129">
        <v>4.5064753105066302E-2</v>
      </c>
      <c r="AU34" s="129">
        <v>-0.12632058867762899</v>
      </c>
      <c r="AV34" s="129">
        <v>9.7336620815667609E-3</v>
      </c>
      <c r="AW34" s="129">
        <v>1.9519263980782801E-2</v>
      </c>
      <c r="AX34" s="129">
        <v>7.5386409347629496E-2</v>
      </c>
      <c r="AY34" s="129">
        <v>-4.5506775819717397E-2</v>
      </c>
      <c r="AZ34" s="129">
        <v>3.1969142130549202E-2</v>
      </c>
      <c r="BA34" s="129">
        <v>-3.2699729231410402E-2</v>
      </c>
      <c r="BB34" s="129">
        <v>5.4421990533251099E-2</v>
      </c>
      <c r="BC34" s="129">
        <v>2.1687728319591301E-2</v>
      </c>
      <c r="BD34" s="129">
        <v>0.163054952542665</v>
      </c>
      <c r="BE34" s="129">
        <v>1.47018856068257E-2</v>
      </c>
      <c r="BF34" s="129">
        <v>-5.4547589252251696E-3</v>
      </c>
      <c r="BG34" s="130">
        <v>7.8120145122397802E-2</v>
      </c>
      <c r="BI34" s="1">
        <f t="shared" si="7"/>
        <v>0.17811730827609104</v>
      </c>
    </row>
    <row r="35" spans="1:61">
      <c r="A35">
        <v>1931</v>
      </c>
      <c r="B35" s="5">
        <v>287.66140000000001</v>
      </c>
      <c r="C35" s="5">
        <f t="shared" si="0"/>
        <v>287.66543333333328</v>
      </c>
      <c r="D35" s="5">
        <v>287.69130000000001</v>
      </c>
      <c r="E35" s="5">
        <v>287.6678</v>
      </c>
      <c r="F35" s="5">
        <v>287.5324</v>
      </c>
      <c r="G35" s="5">
        <v>287.69490000000002</v>
      </c>
      <c r="H35" s="5">
        <v>287.74310000000003</v>
      </c>
      <c r="I35" s="5">
        <v>287.66309999999999</v>
      </c>
      <c r="J35" s="5">
        <f t="shared" si="1"/>
        <v>-1.2966700483335591E-4</v>
      </c>
      <c r="K35" s="5">
        <f t="shared" si="2"/>
        <v>-3.7087963404661139E-4</v>
      </c>
      <c r="L35" s="5">
        <f t="shared" si="3"/>
        <v>-7.2137172744746181E-4</v>
      </c>
      <c r="M35" s="5">
        <f t="shared" si="4"/>
        <v>3.7731261506179781E-4</v>
      </c>
      <c r="N35" s="5">
        <f t="shared" si="5"/>
        <v>-9.8618110793996516E-4</v>
      </c>
      <c r="O35" s="5">
        <f t="shared" si="6"/>
        <v>-7.0376910343913912E-4</v>
      </c>
      <c r="P35" s="128">
        <v>0.22806324269837799</v>
      </c>
      <c r="Q35" s="129">
        <v>0.253762283312369</v>
      </c>
      <c r="R35" s="129">
        <v>0.23032641371656801</v>
      </c>
      <c r="S35" s="129">
        <v>9.5375168114060202E-2</v>
      </c>
      <c r="T35" s="129">
        <v>0.25666915282681602</v>
      </c>
      <c r="U35" s="129">
        <v>0.30621776559337299</v>
      </c>
      <c r="V35" s="129">
        <v>0.22602867262708001</v>
      </c>
      <c r="W35" s="129">
        <v>-5.16904058330169E-2</v>
      </c>
      <c r="X35" s="129">
        <v>2.5679851587199199E-2</v>
      </c>
      <c r="Y35" s="129">
        <v>1.8893829555736302E-2</v>
      </c>
      <c r="Z35" s="129">
        <v>-0.116129838981748</v>
      </c>
      <c r="AA35" s="129">
        <v>-9.8672302050090296E-2</v>
      </c>
      <c r="AB35" s="129">
        <v>-8.8223569276180996E-2</v>
      </c>
      <c r="AC35" s="129">
        <v>0.228378855953178</v>
      </c>
      <c r="AD35" s="129">
        <v>0.35818705526293099</v>
      </c>
      <c r="AE35" s="129">
        <v>0.23823279514095899</v>
      </c>
      <c r="AF35" s="129">
        <v>0.13580847280303401</v>
      </c>
      <c r="AG35" s="129">
        <v>0.19853322714681099</v>
      </c>
      <c r="AH35" s="129">
        <v>0.21113272941215599</v>
      </c>
      <c r="AI35" s="201">
        <v>-7.1422984830405703E-3</v>
      </c>
      <c r="AJ35" s="206">
        <f t="shared" si="8"/>
        <v>-7.142298483040559E-3</v>
      </c>
      <c r="AK35" s="129">
        <v>-6.3503328602450795E-2</v>
      </c>
      <c r="AL35" s="129">
        <v>-3.2354096511426102E-2</v>
      </c>
      <c r="AM35" s="129">
        <v>6.7281389589027102E-2</v>
      </c>
      <c r="AN35" s="129">
        <v>-4.3172360390258201E-2</v>
      </c>
      <c r="AO35" s="129">
        <v>3.6036903499905203E-2</v>
      </c>
      <c r="AP35" s="129">
        <v>1.1001483100176301E-2</v>
      </c>
      <c r="AQ35" s="129">
        <v>-6.3083127457161901E-3</v>
      </c>
      <c r="AR35" s="129">
        <v>6.43938476021617E-2</v>
      </c>
      <c r="AS35" s="129">
        <v>6.7011305441667404E-2</v>
      </c>
      <c r="AT35" s="129">
        <v>-1.7859469673680899E-2</v>
      </c>
      <c r="AU35" s="129">
        <v>-5.2229955123550498E-2</v>
      </c>
      <c r="AV35" s="129">
        <v>1.14535427218697E-2</v>
      </c>
      <c r="AW35" s="129">
        <v>8.3836436420881399E-2</v>
      </c>
      <c r="AX35" s="129">
        <v>-4.6985665844658797E-3</v>
      </c>
      <c r="AY35" s="129">
        <v>1.8941977952124399E-2</v>
      </c>
      <c r="AZ35" s="129">
        <v>-4.2384122202975001E-2</v>
      </c>
      <c r="BA35" s="129">
        <v>1.5719880237838801E-3</v>
      </c>
      <c r="BB35" s="129">
        <v>4.3798571182037402E-3</v>
      </c>
      <c r="BC35" s="129">
        <v>-1.64203338090942E-2</v>
      </c>
      <c r="BD35" s="129">
        <v>0.12159374680896901</v>
      </c>
      <c r="BE35" s="129">
        <v>-8.7884064645322706E-3</v>
      </c>
      <c r="BF35" s="129">
        <v>-4.8223974858046803E-2</v>
      </c>
      <c r="BG35" s="130">
        <v>-2.6261746086276998E-2</v>
      </c>
      <c r="BI35" s="1">
        <f t="shared" si="7"/>
        <v>0.19638103457737024</v>
      </c>
    </row>
    <row r="36" spans="1:61">
      <c r="A36">
        <v>1932</v>
      </c>
      <c r="B36" s="5">
        <v>287.66000000000003</v>
      </c>
      <c r="C36" s="5">
        <f t="shared" si="0"/>
        <v>287.66455000000002</v>
      </c>
      <c r="D36" s="5">
        <v>287.67680000000001</v>
      </c>
      <c r="E36" s="5">
        <v>287.71039999999999</v>
      </c>
      <c r="F36" s="5">
        <v>287.45519999999999</v>
      </c>
      <c r="G36" s="5">
        <v>287.77690000000001</v>
      </c>
      <c r="H36" s="5">
        <v>287.63330000000002</v>
      </c>
      <c r="I36" s="5">
        <v>287.73469999999998</v>
      </c>
      <c r="J36" s="5">
        <f t="shared" ref="J36:J67" si="9">(D36-D$111)-(Q36-Q$111)</f>
        <v>-1.3712210323155172E-4</v>
      </c>
      <c r="K36" s="5">
        <f t="shared" ref="K36:K67" si="10">(E36-E$111)-(R36-R$111)</f>
        <v>6.7678304832047287E-4</v>
      </c>
      <c r="L36" s="5">
        <f t="shared" ref="L36:L67" si="11">(F36-F$111)-(S36-S$111)</f>
        <v>1.0942663943503406E-3</v>
      </c>
      <c r="M36" s="5">
        <f t="shared" ref="M36:M67" si="12">(G36-G$111)-(T36-T$111)</f>
        <v>-5.1951239856456999E-4</v>
      </c>
      <c r="N36" s="5">
        <f t="shared" ref="N36:N67" si="13">(H36-H$111)-(U36-U$111)</f>
        <v>1.1629912334201742E-4</v>
      </c>
      <c r="O36" s="5">
        <f t="shared" ref="O36:O67" si="14">(I36-I$111)-(V36-V$111)</f>
        <v>3.7186560581331518E-4</v>
      </c>
      <c r="P36" s="128">
        <v>0.22649038675959299</v>
      </c>
      <c r="Q36" s="129">
        <v>0.23926973841076901</v>
      </c>
      <c r="R36" s="129">
        <v>0.27187875103419401</v>
      </c>
      <c r="S36" s="129">
        <v>1.63595299922576E-2</v>
      </c>
      <c r="T36" s="129">
        <v>0.33956597784043602</v>
      </c>
      <c r="U36" s="129">
        <v>0.19531528536208401</v>
      </c>
      <c r="V36" s="129">
        <v>0.29655303791781701</v>
      </c>
      <c r="W36" s="129">
        <v>-9.6924225029169905E-2</v>
      </c>
      <c r="X36" s="129">
        <v>7.6894461037681997E-3</v>
      </c>
      <c r="Y36" s="129">
        <v>-0.103230663206659</v>
      </c>
      <c r="Z36" s="129">
        <v>-0.15929319731878799</v>
      </c>
      <c r="AA36" s="129">
        <v>-5.1756891604725297E-2</v>
      </c>
      <c r="AB36" s="129">
        <v>-0.17802981911944399</v>
      </c>
      <c r="AC36" s="129">
        <v>0.28650100228813902</v>
      </c>
      <c r="AD36" s="129">
        <v>0.32349605061801801</v>
      </c>
      <c r="AE36" s="129">
        <v>0.31844087984415997</v>
      </c>
      <c r="AF36" s="129">
        <v>0.20036246642189301</v>
      </c>
      <c r="AG36" s="129">
        <v>0.253297917717759</v>
      </c>
      <c r="AH36" s="129">
        <v>0.33690769683886401</v>
      </c>
      <c r="AI36" s="201">
        <v>-1.0844595126764001E-2</v>
      </c>
      <c r="AJ36" s="206">
        <f t="shared" si="8"/>
        <v>-1.0844595126763874E-2</v>
      </c>
      <c r="AK36" s="129">
        <v>1.4256634958542199E-2</v>
      </c>
      <c r="AL36" s="129">
        <v>-1.6297296267509798E-2</v>
      </c>
      <c r="AM36" s="129">
        <v>-5.9470213721510802E-3</v>
      </c>
      <c r="AN36" s="129">
        <v>-0.103093233023798</v>
      </c>
      <c r="AO36" s="129">
        <v>5.6857940071097297E-2</v>
      </c>
      <c r="AP36" s="129">
        <v>1.9811260794710898E-2</v>
      </c>
      <c r="AQ36" s="129">
        <v>8.8300132195513401E-2</v>
      </c>
      <c r="AR36" s="129">
        <v>-4.6427603834331404E-3</v>
      </c>
      <c r="AS36" s="129">
        <v>0.13335625953408201</v>
      </c>
      <c r="AT36" s="129">
        <v>-0.127169412549164</v>
      </c>
      <c r="AU36" s="129">
        <v>9.2120851765571301E-3</v>
      </c>
      <c r="AV36" s="129">
        <v>-1.6125052722588799E-2</v>
      </c>
      <c r="AW36" s="129">
        <v>5.6088372414251297E-2</v>
      </c>
      <c r="AX36" s="129">
        <v>-0.10931220345776101</v>
      </c>
      <c r="AY36" s="129">
        <v>2.30148052202707E-2</v>
      </c>
      <c r="AZ36" s="129">
        <v>-2.97580821418819E-2</v>
      </c>
      <c r="BA36" s="129">
        <v>-2.0658155647822599E-2</v>
      </c>
      <c r="BB36" s="129">
        <v>-1.50454609525581E-2</v>
      </c>
      <c r="BC36" s="129">
        <v>2.6488496405704599E-2</v>
      </c>
      <c r="BD36" s="129">
        <v>0.11545660886878201</v>
      </c>
      <c r="BE36" s="129">
        <v>2.4868399468743901E-2</v>
      </c>
      <c r="BF36" s="129">
        <v>-0.15702560176128999</v>
      </c>
      <c r="BG36" s="130">
        <v>-8.5015207744731897E-2</v>
      </c>
      <c r="BI36" s="1">
        <f t="shared" si="7"/>
        <v>0.16737292925176925</v>
      </c>
    </row>
    <row r="37" spans="1:61">
      <c r="A37">
        <v>1933</v>
      </c>
      <c r="B37" s="5">
        <v>287.649</v>
      </c>
      <c r="C37" s="5">
        <f t="shared" si="0"/>
        <v>287.6537166666667</v>
      </c>
      <c r="D37" s="5">
        <v>287.69389999999999</v>
      </c>
      <c r="E37" s="5">
        <v>287.5566</v>
      </c>
      <c r="F37" s="5">
        <v>287.63330000000002</v>
      </c>
      <c r="G37" s="5">
        <v>287.66140000000001</v>
      </c>
      <c r="H37" s="5">
        <v>287.56959999999998</v>
      </c>
      <c r="I37" s="5">
        <v>287.8075</v>
      </c>
      <c r="J37" s="5">
        <f t="shared" si="9"/>
        <v>1.9132604213132898E-3</v>
      </c>
      <c r="K37" s="5">
        <f t="shared" si="10"/>
        <v>8.9417751563375392E-4</v>
      </c>
      <c r="L37" s="5">
        <f t="shared" si="11"/>
        <v>-6.2999610500105718E-4</v>
      </c>
      <c r="M37" s="5">
        <f t="shared" si="12"/>
        <v>1.9453619094101648E-3</v>
      </c>
      <c r="N37" s="5">
        <f t="shared" si="13"/>
        <v>-6.1162716152582397E-4</v>
      </c>
      <c r="O37" s="5">
        <f t="shared" si="14"/>
        <v>-1.3472859677683968E-3</v>
      </c>
      <c r="P37" s="128">
        <v>0.215563501602588</v>
      </c>
      <c r="Q37" s="129">
        <v>0.25431935588619498</v>
      </c>
      <c r="R37" s="129">
        <v>0.11786135656689101</v>
      </c>
      <c r="S37" s="129">
        <v>0.196183792491638</v>
      </c>
      <c r="T37" s="129">
        <v>0.22160110353246401</v>
      </c>
      <c r="U37" s="129">
        <v>0.13234321164691201</v>
      </c>
      <c r="V37" s="129">
        <v>0.37107218949142801</v>
      </c>
      <c r="W37" s="129">
        <v>-7.9524432147536503E-2</v>
      </c>
      <c r="X37" s="129">
        <v>-7.9465098787579694E-2</v>
      </c>
      <c r="Y37" s="129">
        <v>-1.9082931143941499E-2</v>
      </c>
      <c r="Z37" s="129">
        <v>-4.9310318071434198E-2</v>
      </c>
      <c r="AA37" s="129">
        <v>-7.3246084522906998E-2</v>
      </c>
      <c r="AB37" s="129">
        <v>-0.17651772821181999</v>
      </c>
      <c r="AC37" s="129">
        <v>0.316068365374849</v>
      </c>
      <c r="AD37" s="129">
        <v>0.336088113530706</v>
      </c>
      <c r="AE37" s="129">
        <v>0.35310443323225998</v>
      </c>
      <c r="AF37" s="129">
        <v>0.194766372443893</v>
      </c>
      <c r="AG37" s="129">
        <v>0.30542573761374497</v>
      </c>
      <c r="AH37" s="129">
        <v>0.390957170053638</v>
      </c>
      <c r="AI37" s="201">
        <v>3.0984413584042102E-2</v>
      </c>
      <c r="AJ37" s="206">
        <f t="shared" si="8"/>
        <v>3.098441358404198E-2</v>
      </c>
      <c r="AK37" s="129">
        <v>2.5918623776988101E-2</v>
      </c>
      <c r="AL37" s="129">
        <v>5.00691225905711E-2</v>
      </c>
      <c r="AM37" s="129">
        <v>2.1862875887563801E-2</v>
      </c>
      <c r="AN37" s="129">
        <v>-8.2155707442041107E-2</v>
      </c>
      <c r="AO37" s="129">
        <v>0.13922715310712799</v>
      </c>
      <c r="AP37" s="129">
        <v>2.0874830309685399E-2</v>
      </c>
      <c r="AQ37" s="129">
        <v>8.4468025014189096E-2</v>
      </c>
      <c r="AR37" s="129">
        <v>-8.20227742084398E-2</v>
      </c>
      <c r="AS37" s="129">
        <v>7.7857136775605795E-2</v>
      </c>
      <c r="AT37" s="129">
        <v>5.4426388011904601E-2</v>
      </c>
      <c r="AU37" s="129">
        <v>-3.03546240448326E-2</v>
      </c>
      <c r="AV37" s="129">
        <v>-1.8699793577866301E-3</v>
      </c>
      <c r="AW37" s="129">
        <v>3.2098458223515501E-2</v>
      </c>
      <c r="AX37" s="129">
        <v>6.56235583624038E-2</v>
      </c>
      <c r="AY37" s="129">
        <v>-0.100683502666413</v>
      </c>
      <c r="AZ37" s="129">
        <v>4.26739816899726E-2</v>
      </c>
      <c r="BA37" s="129">
        <v>-4.9062392398411703E-2</v>
      </c>
      <c r="BB37" s="129">
        <v>-7.6266682996219901E-3</v>
      </c>
      <c r="BC37" s="129">
        <v>-6.1667623842936302E-2</v>
      </c>
      <c r="BD37" s="129">
        <v>0.13226334064711401</v>
      </c>
      <c r="BE37" s="129">
        <v>7.38131906052785E-3</v>
      </c>
      <c r="BF37" s="129">
        <v>7.4087315200586003E-3</v>
      </c>
      <c r="BG37" s="130">
        <v>-0.123519108882874</v>
      </c>
      <c r="BI37" s="1">
        <f t="shared" si="7"/>
        <v>0.2789065294636312</v>
      </c>
    </row>
    <row r="38" spans="1:61">
      <c r="A38">
        <v>1934</v>
      </c>
      <c r="B38" s="5">
        <v>287.7045</v>
      </c>
      <c r="C38" s="5">
        <f t="shared" si="0"/>
        <v>287.70884999999998</v>
      </c>
      <c r="D38" s="5">
        <v>287.78949999999998</v>
      </c>
      <c r="E38" s="5">
        <v>287.69040000000001</v>
      </c>
      <c r="F38" s="5">
        <v>287.6189</v>
      </c>
      <c r="G38" s="5">
        <v>287.69670000000002</v>
      </c>
      <c r="H38" s="5">
        <v>287.68040000000002</v>
      </c>
      <c r="I38" s="5">
        <v>287.77719999999999</v>
      </c>
      <c r="J38" s="5">
        <f t="shared" si="9"/>
        <v>-1.104968416987373E-3</v>
      </c>
      <c r="K38" s="5">
        <f t="shared" si="10"/>
        <v>-7.3875758484032161E-4</v>
      </c>
      <c r="L38" s="5">
        <f t="shared" si="11"/>
        <v>-1.6567993295832362E-4</v>
      </c>
      <c r="M38" s="5">
        <f t="shared" si="12"/>
        <v>8.3199096804170702E-4</v>
      </c>
      <c r="N38" s="5">
        <f t="shared" si="13"/>
        <v>1.9123897730323747E-3</v>
      </c>
      <c r="O38" s="5">
        <f t="shared" si="14"/>
        <v>-2.6671711435749534E-4</v>
      </c>
      <c r="P38" s="128">
        <v>0.27097944042261202</v>
      </c>
      <c r="Q38" s="129">
        <v>0.352937584724486</v>
      </c>
      <c r="R38" s="129">
        <v>0.25329429166737299</v>
      </c>
      <c r="S38" s="129">
        <v>0.18131947631957199</v>
      </c>
      <c r="T38" s="129">
        <v>0.25801447447383902</v>
      </c>
      <c r="U38" s="129">
        <v>0.24061919471239401</v>
      </c>
      <c r="V38" s="129">
        <v>0.33969162063800601</v>
      </c>
      <c r="W38" s="129">
        <v>-4.96108443907246E-2</v>
      </c>
      <c r="X38" s="129">
        <v>3.0986402776136401E-2</v>
      </c>
      <c r="Y38" s="129">
        <v>-0.12101222318238999</v>
      </c>
      <c r="Z38" s="129">
        <v>-8.6284603596084197E-2</v>
      </c>
      <c r="AA38" s="129">
        <v>2.2790149566901601E-2</v>
      </c>
      <c r="AB38" s="129">
        <v>-9.4533947518186695E-2</v>
      </c>
      <c r="AC38" s="129">
        <v>0.27697381534170501</v>
      </c>
      <c r="AD38" s="129">
        <v>0.277762646790222</v>
      </c>
      <c r="AE38" s="129">
        <v>0.27409552083400901</v>
      </c>
      <c r="AF38" s="129">
        <v>0.21225154346126299</v>
      </c>
      <c r="AG38" s="129">
        <v>0.24677918400641299</v>
      </c>
      <c r="AH38" s="129">
        <v>0.373980181616616</v>
      </c>
      <c r="AI38" s="201">
        <v>3.1881155491828302E-2</v>
      </c>
      <c r="AJ38" s="206">
        <f t="shared" si="8"/>
        <v>3.1881155491828364E-2</v>
      </c>
      <c r="AK38" s="129">
        <v>1.4256437452786401E-7</v>
      </c>
      <c r="AL38" s="129">
        <v>7.6291136141094201E-2</v>
      </c>
      <c r="AM38" s="129">
        <v>8.3677559346142502E-2</v>
      </c>
      <c r="AN38" s="129">
        <v>-8.6457561894462701E-2</v>
      </c>
      <c r="AO38" s="129">
        <v>8.5894501301993303E-2</v>
      </c>
      <c r="AP38" s="129">
        <v>3.9256382648352399E-2</v>
      </c>
      <c r="AQ38" s="129">
        <v>-1.86761172352021E-2</v>
      </c>
      <c r="AR38" s="129">
        <v>0.12428768861963101</v>
      </c>
      <c r="AS38" s="129">
        <v>-2.2351456784406299E-2</v>
      </c>
      <c r="AT38" s="129">
        <v>0.115400557335249</v>
      </c>
      <c r="AU38" s="129">
        <v>-2.3787586935100002E-3</v>
      </c>
      <c r="AV38" s="129">
        <v>-2.7037166914760699E-2</v>
      </c>
      <c r="AW38" s="129">
        <v>-2.5914525346024599E-2</v>
      </c>
      <c r="AX38" s="129">
        <v>-2.22621607678661E-2</v>
      </c>
      <c r="AY38" s="129">
        <v>3.2392579906627299E-2</v>
      </c>
      <c r="AZ38" s="129">
        <v>-4.5398239081862302E-2</v>
      </c>
      <c r="BA38" s="129">
        <v>-7.4003489284677898E-2</v>
      </c>
      <c r="BB38" s="129">
        <v>5.0458182416446097E-2</v>
      </c>
      <c r="BC38" s="129">
        <v>1.9071607993851099E-2</v>
      </c>
      <c r="BD38" s="129">
        <v>0.100844332720555</v>
      </c>
      <c r="BE38" s="129">
        <v>5.3982438583830103E-2</v>
      </c>
      <c r="BF38" s="129">
        <v>0.13001655488358199</v>
      </c>
      <c r="BG38" s="130">
        <v>-5.1624022099588197E-2</v>
      </c>
      <c r="BI38" s="1">
        <f t="shared" si="7"/>
        <v>0.32192152459284656</v>
      </c>
    </row>
    <row r="39" spans="1:61">
      <c r="A39">
        <v>1935</v>
      </c>
      <c r="B39" s="5">
        <v>287.66410000000002</v>
      </c>
      <c r="C39" s="5">
        <f t="shared" si="0"/>
        <v>287.66820000000001</v>
      </c>
      <c r="D39" s="5">
        <v>287.7937</v>
      </c>
      <c r="E39" s="5">
        <v>287.791</v>
      </c>
      <c r="F39" s="5">
        <v>287.4794</v>
      </c>
      <c r="G39" s="5">
        <v>287.61040000000003</v>
      </c>
      <c r="H39" s="5">
        <v>287.60500000000002</v>
      </c>
      <c r="I39" s="5">
        <v>287.72969999999998</v>
      </c>
      <c r="J39" s="5">
        <f t="shared" si="9"/>
        <v>1.5022825047683597E-3</v>
      </c>
      <c r="K39" s="5">
        <f t="shared" si="10"/>
        <v>3.6577203535248515E-4</v>
      </c>
      <c r="L39" s="5">
        <f t="shared" si="11"/>
        <v>-1.7663189262501211E-4</v>
      </c>
      <c r="M39" s="5">
        <f t="shared" si="12"/>
        <v>-1.9626109288385374E-3</v>
      </c>
      <c r="N39" s="5">
        <f t="shared" si="13"/>
        <v>8.9657159698469657E-5</v>
      </c>
      <c r="O39" s="5">
        <f t="shared" si="14"/>
        <v>-7.276629494311071E-4</v>
      </c>
      <c r="P39" s="128">
        <v>0.23055901571644599</v>
      </c>
      <c r="Q39" s="129">
        <v>0.354530333802756</v>
      </c>
      <c r="R39" s="129">
        <v>0.352789762047166</v>
      </c>
      <c r="S39" s="129">
        <v>4.1830428279240502E-2</v>
      </c>
      <c r="T39" s="129">
        <v>0.17450907637072499</v>
      </c>
      <c r="U39" s="129">
        <v>0.16704192732572601</v>
      </c>
      <c r="V39" s="129">
        <v>0.29265256647306598</v>
      </c>
      <c r="W39" s="129">
        <v>-8.4338808812469704E-2</v>
      </c>
      <c r="X39" s="129">
        <v>-4.52189318556293E-2</v>
      </c>
      <c r="Y39" s="129">
        <v>-9.9740929262907202E-2</v>
      </c>
      <c r="Z39" s="129">
        <v>-0.12682959576875399</v>
      </c>
      <c r="AA39" s="129">
        <v>-6.5967854337600301E-2</v>
      </c>
      <c r="AB39" s="129">
        <v>-8.3936732837457798E-2</v>
      </c>
      <c r="AC39" s="129">
        <v>0.260866549845161</v>
      </c>
      <c r="AD39" s="129">
        <v>0.22784900944105799</v>
      </c>
      <c r="AE39" s="129">
        <v>0.39529228733437</v>
      </c>
      <c r="AF39" s="129">
        <v>0.22784409983381601</v>
      </c>
      <c r="AG39" s="129">
        <v>0.16906894494798</v>
      </c>
      <c r="AH39" s="129">
        <v>0.28427840766857998</v>
      </c>
      <c r="AI39" s="201">
        <v>-2.8170952214918499E-2</v>
      </c>
      <c r="AJ39" s="206">
        <f t="shared" si="8"/>
        <v>-2.817095221491852E-2</v>
      </c>
      <c r="AK39" s="129">
        <v>-2.80167137469788E-2</v>
      </c>
      <c r="AL39" s="129">
        <v>-4.9830826645006703E-2</v>
      </c>
      <c r="AM39" s="129">
        <v>3.7270185965155599E-2</v>
      </c>
      <c r="AN39" s="129">
        <v>-7.0712030114577801E-2</v>
      </c>
      <c r="AO39" s="129">
        <v>-2.95653765331849E-2</v>
      </c>
      <c r="AP39" s="129">
        <v>1.57825054032514E-2</v>
      </c>
      <c r="AQ39" s="129">
        <v>1.4500549496176501E-2</v>
      </c>
      <c r="AR39" s="129">
        <v>0.159870492042784</v>
      </c>
      <c r="AS39" s="129">
        <v>-4.7491277915924002E-2</v>
      </c>
      <c r="AT39" s="129">
        <v>2.7835190860514499E-4</v>
      </c>
      <c r="AU39" s="129">
        <v>-4.82455885153854E-2</v>
      </c>
      <c r="AV39" s="129">
        <v>1.16671855247886E-2</v>
      </c>
      <c r="AW39" s="129">
        <v>4.3566224474545799E-2</v>
      </c>
      <c r="AX39" s="129">
        <v>-4.3054500791583898E-2</v>
      </c>
      <c r="AY39" s="129">
        <v>-1.7532488535436999E-2</v>
      </c>
      <c r="AZ39" s="129">
        <v>1.49950742909936E-2</v>
      </c>
      <c r="BA39" s="129">
        <v>6.0361618185424903E-2</v>
      </c>
      <c r="BB39" s="129">
        <v>1.0771023186248301E-2</v>
      </c>
      <c r="BC39" s="129">
        <v>1.4293434998990001E-2</v>
      </c>
      <c r="BD39" s="129">
        <v>1.3833696418430399E-2</v>
      </c>
      <c r="BE39" s="129">
        <v>-2.2514519913499901E-2</v>
      </c>
      <c r="BF39" s="129">
        <v>2.4138454644912599E-2</v>
      </c>
      <c r="BG39" s="130">
        <v>2.4104049782408699E-2</v>
      </c>
      <c r="BI39" s="1">
        <f t="shared" si="7"/>
        <v>0.1865775029320611</v>
      </c>
    </row>
    <row r="40" spans="1:61">
      <c r="A40">
        <v>1936</v>
      </c>
      <c r="B40" s="5">
        <v>287.68040000000002</v>
      </c>
      <c r="C40" s="5">
        <f t="shared" si="0"/>
        <v>287.68508333333335</v>
      </c>
      <c r="D40" s="5">
        <v>287.6694</v>
      </c>
      <c r="E40" s="5">
        <v>287.7149</v>
      </c>
      <c r="F40" s="5">
        <v>287.60140000000001</v>
      </c>
      <c r="G40" s="5">
        <v>287.6592</v>
      </c>
      <c r="H40" s="5">
        <v>287.67540000000002</v>
      </c>
      <c r="I40" s="5">
        <v>287.79020000000003</v>
      </c>
      <c r="J40" s="5">
        <f t="shared" si="9"/>
        <v>2.2351268371217925E-4</v>
      </c>
      <c r="K40" s="5">
        <f t="shared" si="10"/>
        <v>-1.6891596617502613E-3</v>
      </c>
      <c r="L40" s="5">
        <f t="shared" si="11"/>
        <v>1.7611326629657365E-4</v>
      </c>
      <c r="M40" s="5">
        <f t="shared" si="12"/>
        <v>-1.2057904167440125E-3</v>
      </c>
      <c r="N40" s="5">
        <f t="shared" si="13"/>
        <v>-9.2332006047207704E-4</v>
      </c>
      <c r="O40" s="5">
        <f t="shared" si="14"/>
        <v>2.1189884654961855E-3</v>
      </c>
      <c r="P40" s="128">
        <v>0.24750742599184999</v>
      </c>
      <c r="Q40" s="129">
        <v>0.231509103623807</v>
      </c>
      <c r="R40" s="129">
        <v>0.27874469374427202</v>
      </c>
      <c r="S40" s="129">
        <v>0.16347768312033301</v>
      </c>
      <c r="T40" s="129">
        <v>0.222552255858602</v>
      </c>
      <c r="U40" s="129">
        <v>0.23845490454590301</v>
      </c>
      <c r="V40" s="129">
        <v>0.35030591505818598</v>
      </c>
      <c r="W40" s="129">
        <v>-9.5230672444176795E-2</v>
      </c>
      <c r="X40" s="129">
        <v>-4.4881212438667703E-2</v>
      </c>
      <c r="Y40" s="129">
        <v>-9.4108617063568503E-2</v>
      </c>
      <c r="Z40" s="129">
        <v>-0.10812540511926701</v>
      </c>
      <c r="AA40" s="129">
        <v>-0.112743605166258</v>
      </c>
      <c r="AB40" s="129">
        <v>-0.11629452243312199</v>
      </c>
      <c r="AC40" s="129">
        <v>0.30382290718532601</v>
      </c>
      <c r="AD40" s="129">
        <v>0.36630876143720997</v>
      </c>
      <c r="AE40" s="129">
        <v>0.37687133044801102</v>
      </c>
      <c r="AF40" s="129">
        <v>0.35907770065273298</v>
      </c>
      <c r="AG40" s="129">
        <v>0.10077538503907101</v>
      </c>
      <c r="AH40" s="129">
        <v>0.31608135834960599</v>
      </c>
      <c r="AI40" s="201">
        <v>-8.9679478841162494E-3</v>
      </c>
      <c r="AJ40" s="206">
        <f t="shared" si="8"/>
        <v>-8.9679478841162754E-3</v>
      </c>
      <c r="AK40" s="129">
        <v>-9.9064797316032099E-2</v>
      </c>
      <c r="AL40" s="129">
        <v>5.9640693034964401E-2</v>
      </c>
      <c r="AM40" s="129">
        <v>-3.41148331642671E-4</v>
      </c>
      <c r="AN40" s="129">
        <v>-0.143515042866283</v>
      </c>
      <c r="AO40" s="129">
        <v>0.13844055605841199</v>
      </c>
      <c r="AP40" s="129">
        <v>1.23713494631374E-3</v>
      </c>
      <c r="AQ40" s="129">
        <v>1.6681450732789899E-2</v>
      </c>
      <c r="AR40" s="129">
        <v>4.8431946441041797E-2</v>
      </c>
      <c r="AS40" s="129">
        <v>3.0800254929772499E-3</v>
      </c>
      <c r="AT40" s="129">
        <v>-6.0532942073507401E-2</v>
      </c>
      <c r="AU40" s="129">
        <v>-1.47480586173287E-3</v>
      </c>
      <c r="AV40" s="129">
        <v>3.7508266508302697E-2</v>
      </c>
      <c r="AW40" s="129">
        <v>9.8686350333764494E-2</v>
      </c>
      <c r="AX40" s="129">
        <v>3.1870937783480699E-2</v>
      </c>
      <c r="AY40" s="129">
        <v>-1.9310045737370201E-2</v>
      </c>
      <c r="AZ40" s="129">
        <v>7.0097202928991395E-2</v>
      </c>
      <c r="BA40" s="129">
        <v>6.1968872326474403E-3</v>
      </c>
      <c r="BB40" s="129">
        <v>-6.0315868441875801E-4</v>
      </c>
      <c r="BC40" s="129">
        <v>6.55361347305074E-2</v>
      </c>
      <c r="BD40" s="129">
        <v>-7.7607713512406903E-2</v>
      </c>
      <c r="BE40" s="129">
        <v>-0.144239400023707</v>
      </c>
      <c r="BF40" s="129">
        <v>8.2677239155941606E-3</v>
      </c>
      <c r="BG40" s="130">
        <v>0.14502746146791801</v>
      </c>
      <c r="BI40" s="1">
        <f t="shared" si="7"/>
        <v>0.23776652962723061</v>
      </c>
    </row>
    <row r="41" spans="1:61">
      <c r="A41">
        <v>1937</v>
      </c>
      <c r="B41" s="5">
        <v>287.71260000000001</v>
      </c>
      <c r="C41" s="5">
        <f t="shared" si="0"/>
        <v>287.71721666666667</v>
      </c>
      <c r="D41" s="5">
        <v>287.81110000000001</v>
      </c>
      <c r="E41" s="5">
        <v>287.73320000000001</v>
      </c>
      <c r="F41" s="5">
        <v>287.65690000000001</v>
      </c>
      <c r="G41" s="5">
        <v>287.66680000000002</v>
      </c>
      <c r="H41" s="5">
        <v>287.71390000000002</v>
      </c>
      <c r="I41" s="5">
        <v>287.72140000000002</v>
      </c>
      <c r="J41" s="5">
        <f t="shared" si="9"/>
        <v>7.1427809349156046E-4</v>
      </c>
      <c r="K41" s="5">
        <f t="shared" si="10"/>
        <v>4.1157677530739845E-4</v>
      </c>
      <c r="L41" s="5">
        <f t="shared" si="11"/>
        <v>3.6678891476457642E-4</v>
      </c>
      <c r="M41" s="5">
        <f t="shared" si="12"/>
        <v>-2.8778549113508967E-4</v>
      </c>
      <c r="N41" s="5">
        <f t="shared" si="13"/>
        <v>-5.5407276604296785E-4</v>
      </c>
      <c r="O41" s="5">
        <f t="shared" si="14"/>
        <v>1.2129935839759742E-3</v>
      </c>
      <c r="P41" s="128">
        <v>0.27911352018621899</v>
      </c>
      <c r="Q41" s="129">
        <v>0.37271833821404199</v>
      </c>
      <c r="R41" s="129">
        <v>0.294943957307225</v>
      </c>
      <c r="S41" s="129">
        <v>0.21878700747186</v>
      </c>
      <c r="T41" s="129">
        <v>0.229234250933018</v>
      </c>
      <c r="U41" s="129">
        <v>0.27658565725147299</v>
      </c>
      <c r="V41" s="129">
        <v>0.282411909939696</v>
      </c>
      <c r="W41" s="129">
        <v>-0.100549882317261</v>
      </c>
      <c r="X41" s="129">
        <v>-3.6004854459292801E-3</v>
      </c>
      <c r="Y41" s="129">
        <v>-0.119607296290837</v>
      </c>
      <c r="Z41" s="129">
        <v>-0.24744995889000099</v>
      </c>
      <c r="AA41" s="129">
        <v>-4.3598119147020498E-2</v>
      </c>
      <c r="AB41" s="129">
        <v>-8.8493551812518903E-2</v>
      </c>
      <c r="AC41" s="129">
        <v>0.292028160364384</v>
      </c>
      <c r="AD41" s="129">
        <v>0.366269431914588</v>
      </c>
      <c r="AE41" s="129">
        <v>0.29574923537973002</v>
      </c>
      <c r="AF41" s="129">
        <v>0.298677492604838</v>
      </c>
      <c r="AG41" s="129">
        <v>0.25047894592904602</v>
      </c>
      <c r="AH41" s="129">
        <v>0.24896569599371701</v>
      </c>
      <c r="AI41" s="201">
        <v>-5.8638177080456398E-2</v>
      </c>
      <c r="AJ41" s="206">
        <f t="shared" si="8"/>
        <v>-5.8638177080456363E-2</v>
      </c>
      <c r="AK41" s="129">
        <v>-7.3427137889154795E-2</v>
      </c>
      <c r="AL41" s="129">
        <v>-6.2109096149185902E-2</v>
      </c>
      <c r="AM41" s="129">
        <v>-4.57240205275866E-3</v>
      </c>
      <c r="AN41" s="129">
        <v>-0.154067379608193</v>
      </c>
      <c r="AO41" s="129">
        <v>9.8513029701052801E-4</v>
      </c>
      <c r="AP41" s="129">
        <v>4.0149879330556297E-2</v>
      </c>
      <c r="AQ41" s="129">
        <v>-1.44743784546221E-2</v>
      </c>
      <c r="AR41" s="129">
        <v>0.16067372239007199</v>
      </c>
      <c r="AS41" s="129">
        <v>-4.2613367628177898E-2</v>
      </c>
      <c r="AT41" s="129">
        <v>7.4488529464929301E-2</v>
      </c>
      <c r="AU41" s="129">
        <v>2.2674890880580199E-2</v>
      </c>
      <c r="AV41" s="129">
        <v>3.3586966675431901E-2</v>
      </c>
      <c r="AW41" s="129">
        <v>0.18656377443602401</v>
      </c>
      <c r="AX41" s="129">
        <v>-5.0260448876542699E-2</v>
      </c>
      <c r="AY41" s="129">
        <v>-0.11579417684066499</v>
      </c>
      <c r="AZ41" s="129">
        <v>0.112555035289631</v>
      </c>
      <c r="BA41" s="129">
        <v>3.4870649368713202E-2</v>
      </c>
      <c r="BB41" s="129">
        <v>2.0029730681653701E-2</v>
      </c>
      <c r="BC41" s="129">
        <v>3.3668661845354102E-2</v>
      </c>
      <c r="BD41" s="129">
        <v>-7.0363288290877703E-3</v>
      </c>
      <c r="BE41" s="129">
        <v>-7.3714856763501702E-2</v>
      </c>
      <c r="BF41" s="129">
        <v>5.0750647476377198E-2</v>
      </c>
      <c r="BG41" s="130">
        <v>9.6480529679126903E-2</v>
      </c>
      <c r="BI41" s="1">
        <f t="shared" si="7"/>
        <v>0.22660667765430856</v>
      </c>
    </row>
    <row r="42" spans="1:61">
      <c r="A42">
        <v>1938</v>
      </c>
      <c r="B42" s="5">
        <v>287.73570000000001</v>
      </c>
      <c r="C42" s="5">
        <f t="shared" si="0"/>
        <v>287.73944999999998</v>
      </c>
      <c r="D42" s="5">
        <v>287.78949999999998</v>
      </c>
      <c r="E42" s="5">
        <v>287.77120000000002</v>
      </c>
      <c r="F42" s="5">
        <v>287.62009999999998</v>
      </c>
      <c r="G42" s="5">
        <v>287.70240000000001</v>
      </c>
      <c r="H42" s="5">
        <v>287.76339999999999</v>
      </c>
      <c r="I42" s="5">
        <v>287.7901</v>
      </c>
      <c r="J42" s="5">
        <f t="shared" si="9"/>
        <v>3.3900883512161251E-4</v>
      </c>
      <c r="K42" s="5">
        <f t="shared" si="10"/>
        <v>-2.4259327443716949E-3</v>
      </c>
      <c r="L42" s="5">
        <f t="shared" si="11"/>
        <v>-1.8320745971003305E-3</v>
      </c>
      <c r="M42" s="5">
        <f t="shared" si="12"/>
        <v>-4.4674973590008715E-5</v>
      </c>
      <c r="N42" s="5">
        <f t="shared" si="13"/>
        <v>-1.5644667781986032E-3</v>
      </c>
      <c r="O42" s="5">
        <f t="shared" si="14"/>
        <v>1.6610413496143117E-4</v>
      </c>
      <c r="P42" s="128">
        <v>0.30255115605845601</v>
      </c>
      <c r="Q42" s="129">
        <v>0.35149360747237701</v>
      </c>
      <c r="R42" s="129">
        <v>0.33578146682691501</v>
      </c>
      <c r="S42" s="129">
        <v>0.18418587098369699</v>
      </c>
      <c r="T42" s="129">
        <v>0.264591140415461</v>
      </c>
      <c r="U42" s="129">
        <v>0.32709605126359498</v>
      </c>
      <c r="V42" s="129">
        <v>0.35215879938868899</v>
      </c>
      <c r="W42" s="129">
        <v>-6.5542966220823395E-2</v>
      </c>
      <c r="X42" s="129">
        <v>3.7071310980706998E-2</v>
      </c>
      <c r="Y42" s="129">
        <v>-5.3946282173228603E-2</v>
      </c>
      <c r="Z42" s="129">
        <v>-0.17583869770572799</v>
      </c>
      <c r="AA42" s="129">
        <v>-1.88775619149055E-2</v>
      </c>
      <c r="AB42" s="129">
        <v>-0.116123600290961</v>
      </c>
      <c r="AC42" s="129">
        <v>0.31634934936572501</v>
      </c>
      <c r="AD42" s="129">
        <v>0.334747251764895</v>
      </c>
      <c r="AE42" s="129">
        <v>0.403787554515872</v>
      </c>
      <c r="AF42" s="129">
        <v>0.314400062635115</v>
      </c>
      <c r="AG42" s="129">
        <v>0.29049312960893298</v>
      </c>
      <c r="AH42" s="129">
        <v>0.238318748303811</v>
      </c>
      <c r="AI42" s="201">
        <v>2.7680213011080899E-4</v>
      </c>
      <c r="AJ42" s="206">
        <f t="shared" si="8"/>
        <v>2.768021301108245E-4</v>
      </c>
      <c r="AK42" s="129">
        <v>3.7326027810820499E-2</v>
      </c>
      <c r="AL42" s="129">
        <v>-1.5086638239267799E-2</v>
      </c>
      <c r="AM42" s="129">
        <v>-6.3939867774820396E-3</v>
      </c>
      <c r="AN42" s="129">
        <v>-2.1936093314991401E-2</v>
      </c>
      <c r="AO42" s="129">
        <v>7.4747011714748597E-3</v>
      </c>
      <c r="AP42" s="129">
        <v>6.1033463165676899E-2</v>
      </c>
      <c r="AQ42" s="129">
        <v>-2.2688662364259898E-2</v>
      </c>
      <c r="AR42" s="129">
        <v>0.137984062974112</v>
      </c>
      <c r="AS42" s="129">
        <v>1.98407620528087E-2</v>
      </c>
      <c r="AT42" s="129">
        <v>0.15967702800242001</v>
      </c>
      <c r="AU42" s="129">
        <v>1.03541251633032E-2</v>
      </c>
      <c r="AV42" s="129">
        <v>5.3309155341139504E-3</v>
      </c>
      <c r="AW42" s="129">
        <v>4.4954795078751802E-2</v>
      </c>
      <c r="AX42" s="129">
        <v>-0.13275926863536799</v>
      </c>
      <c r="AY42" s="129">
        <v>7.7735449767885698E-2</v>
      </c>
      <c r="AZ42" s="129">
        <v>-4.7372718938731802E-4</v>
      </c>
      <c r="BA42" s="129">
        <v>3.7197328648687703E-2</v>
      </c>
      <c r="BB42" s="129">
        <v>6.0661390518021103E-3</v>
      </c>
      <c r="BC42" s="129">
        <v>8.87328719775268E-2</v>
      </c>
      <c r="BD42" s="129">
        <v>7.3837698102067806E-2</v>
      </c>
      <c r="BE42" s="129">
        <v>-0.10683102193974001</v>
      </c>
      <c r="BF42" s="129">
        <v>-1.0540894356267901E-3</v>
      </c>
      <c r="BG42" s="130">
        <v>-2.4354763445217E-2</v>
      </c>
      <c r="BI42" s="1">
        <f t="shared" si="7"/>
        <v>0.32351370302660537</v>
      </c>
    </row>
    <row r="43" spans="1:61">
      <c r="A43">
        <v>1939</v>
      </c>
      <c r="B43" s="5">
        <v>287.73250000000002</v>
      </c>
      <c r="C43" s="5">
        <f t="shared" si="0"/>
        <v>287.73688333333331</v>
      </c>
      <c r="D43" s="5">
        <v>287.65859999999998</v>
      </c>
      <c r="E43" s="5">
        <v>287.86430000000001</v>
      </c>
      <c r="F43" s="5">
        <v>287.65120000000002</v>
      </c>
      <c r="G43" s="5">
        <v>287.70830000000001</v>
      </c>
      <c r="H43" s="5">
        <v>287.72730000000001</v>
      </c>
      <c r="I43" s="5">
        <v>287.8116</v>
      </c>
      <c r="J43" s="5">
        <f t="shared" si="9"/>
        <v>3.0213065520870441E-4</v>
      </c>
      <c r="K43" s="5">
        <f t="shared" si="10"/>
        <v>5.1550039687392468E-4</v>
      </c>
      <c r="L43" s="5">
        <f t="shared" si="11"/>
        <v>-1.4647051297876912E-3</v>
      </c>
      <c r="M43" s="5">
        <f t="shared" si="12"/>
        <v>-1.6734819240210586E-4</v>
      </c>
      <c r="N43" s="5">
        <f t="shared" si="13"/>
        <v>-7.3017024870786207E-4</v>
      </c>
      <c r="O43" s="5">
        <f t="shared" si="14"/>
        <v>9.3330399602059577E-4</v>
      </c>
      <c r="P43" s="128">
        <v>0.29919269812506799</v>
      </c>
      <c r="Q43" s="129">
        <v>0.22063048565229301</v>
      </c>
      <c r="R43" s="129">
        <v>0.42594003368566202</v>
      </c>
      <c r="S43" s="129">
        <v>0.214918501516422</v>
      </c>
      <c r="T43" s="129">
        <v>0.27061381363427001</v>
      </c>
      <c r="U43" s="129">
        <v>0.29016175473412797</v>
      </c>
      <c r="V43" s="129">
        <v>0.37289159952763301</v>
      </c>
      <c r="W43" s="129">
        <v>-6.7588808896130101E-2</v>
      </c>
      <c r="X43" s="129">
        <v>6.0518519988761399E-2</v>
      </c>
      <c r="Y43" s="129">
        <v>4.40507977032211E-3</v>
      </c>
      <c r="Z43" s="129">
        <v>-0.11605759311953499</v>
      </c>
      <c r="AA43" s="129">
        <v>-0.124083172178302</v>
      </c>
      <c r="AB43" s="129">
        <v>-0.162726878941896</v>
      </c>
      <c r="AC43" s="129">
        <v>0.285829518424429</v>
      </c>
      <c r="AD43" s="129">
        <v>0.35865324851664498</v>
      </c>
      <c r="AE43" s="129">
        <v>0.39143466476190197</v>
      </c>
      <c r="AF43" s="129">
        <v>0.28919656844283198</v>
      </c>
      <c r="AG43" s="129">
        <v>0.30069317990643102</v>
      </c>
      <c r="AH43" s="129">
        <v>8.9169930494335803E-2</v>
      </c>
      <c r="AI43" s="201">
        <v>3.8613624176048203E-2</v>
      </c>
      <c r="AJ43" s="206">
        <f t="shared" si="8"/>
        <v>3.8613624176048161E-2</v>
      </c>
      <c r="AK43" s="129">
        <v>1.54798393629675E-2</v>
      </c>
      <c r="AL43" s="129">
        <v>0.113297071597685</v>
      </c>
      <c r="AM43" s="129">
        <v>1.4816263293766899E-2</v>
      </c>
      <c r="AN43" s="129">
        <v>-3.9443697197498198E-2</v>
      </c>
      <c r="AO43" s="129">
        <v>8.8918643823319599E-2</v>
      </c>
      <c r="AP43" s="129">
        <v>1.52764744384739E-2</v>
      </c>
      <c r="AQ43" s="129">
        <v>1.0879492021445E-2</v>
      </c>
      <c r="AR43" s="129">
        <v>-7.3359394145882098E-3</v>
      </c>
      <c r="AS43" s="129">
        <v>1.1959925849964701E-2</v>
      </c>
      <c r="AT43" s="129">
        <v>5.2765427828830903E-2</v>
      </c>
      <c r="AU43" s="129">
        <v>8.1134659067174601E-3</v>
      </c>
      <c r="AV43" s="129">
        <v>-3.8742094645272101E-3</v>
      </c>
      <c r="AW43" s="129">
        <v>4.47478727949146E-2</v>
      </c>
      <c r="AX43" s="129">
        <v>-0.104318490449372</v>
      </c>
      <c r="AY43" s="129">
        <v>7.8420609473027897E-2</v>
      </c>
      <c r="AZ43" s="129">
        <v>-1.1046468132974401E-2</v>
      </c>
      <c r="BA43" s="129">
        <v>-2.7174571008231299E-2</v>
      </c>
      <c r="BB43" s="129">
        <v>1.75519948826376E-3</v>
      </c>
      <c r="BC43" s="129">
        <v>7.4979499553649007E-2</v>
      </c>
      <c r="BD43" s="129">
        <v>5.0511416579581601E-2</v>
      </c>
      <c r="BE43" s="129">
        <v>-8.0124793066374794E-2</v>
      </c>
      <c r="BF43" s="129">
        <v>-1.99544274746585E-2</v>
      </c>
      <c r="BG43" s="130">
        <v>-1.66356981508783E-2</v>
      </c>
      <c r="BI43" s="1">
        <f t="shared" si="7"/>
        <v>0.27001179816655752</v>
      </c>
    </row>
    <row r="44" spans="1:61">
      <c r="A44">
        <v>1940</v>
      </c>
      <c r="B44" s="5">
        <v>287.7432</v>
      </c>
      <c r="C44" s="5">
        <f t="shared" si="0"/>
        <v>287.74785000000003</v>
      </c>
      <c r="D44" s="5">
        <v>287.67419999999998</v>
      </c>
      <c r="E44" s="5">
        <v>287.86689999999999</v>
      </c>
      <c r="F44" s="5">
        <v>287.54230000000001</v>
      </c>
      <c r="G44" s="5">
        <v>287.83929999999998</v>
      </c>
      <c r="H44" s="5">
        <v>287.702</v>
      </c>
      <c r="I44" s="5">
        <v>287.86239999999998</v>
      </c>
      <c r="J44" s="5">
        <f t="shared" si="9"/>
        <v>3.2953629477999735E-4</v>
      </c>
      <c r="K44" s="5">
        <f t="shared" si="10"/>
        <v>1.5626497491765812E-3</v>
      </c>
      <c r="L44" s="5">
        <f t="shared" si="11"/>
        <v>1.8590015375007651E-3</v>
      </c>
      <c r="M44" s="5">
        <f t="shared" si="12"/>
        <v>-1.1738343061393208E-3</v>
      </c>
      <c r="N44" s="5">
        <f t="shared" si="13"/>
        <v>-5.473486044355047E-4</v>
      </c>
      <c r="O44" s="5">
        <f t="shared" si="14"/>
        <v>-1.0977352233123017E-3</v>
      </c>
      <c r="P44" s="128">
        <v>0.309902105129992</v>
      </c>
      <c r="Q44" s="129">
        <v>0.236203080012728</v>
      </c>
      <c r="R44" s="129">
        <v>0.42749288433333199</v>
      </c>
      <c r="S44" s="129">
        <v>0.102694794849128</v>
      </c>
      <c r="T44" s="129">
        <v>0.40262029974797903</v>
      </c>
      <c r="U44" s="129">
        <v>0.26467893308983997</v>
      </c>
      <c r="V44" s="129">
        <v>0.42572263874694699</v>
      </c>
      <c r="W44" s="129">
        <v>-7.3976161210168798E-2</v>
      </c>
      <c r="X44" s="129">
        <v>-5.13459426334179E-2</v>
      </c>
      <c r="Y44" s="129">
        <v>-9.4316628456056095E-2</v>
      </c>
      <c r="Z44" s="129">
        <v>-6.2861308730759902E-2</v>
      </c>
      <c r="AA44" s="129">
        <v>-5.8476972204118703E-2</v>
      </c>
      <c r="AB44" s="129">
        <v>-0.102879954026491</v>
      </c>
      <c r="AC44" s="129">
        <v>0.27833802195042301</v>
      </c>
      <c r="AD44" s="129">
        <v>0.25787991996668302</v>
      </c>
      <c r="AE44" s="129">
        <v>0.29540191809354599</v>
      </c>
      <c r="AF44" s="129">
        <v>0.33653551364835699</v>
      </c>
      <c r="AG44" s="129">
        <v>0.260214475928705</v>
      </c>
      <c r="AH44" s="129">
        <v>0.24165828211482601</v>
      </c>
      <c r="AI44" s="201">
        <v>1.27907620881615E-2</v>
      </c>
      <c r="AJ44" s="206">
        <f t="shared" si="8"/>
        <v>1.2790762088161481E-2</v>
      </c>
      <c r="AK44" s="129">
        <v>1.4687994511575601E-2</v>
      </c>
      <c r="AL44" s="129">
        <v>6.2279104191304599E-2</v>
      </c>
      <c r="AM44" s="129">
        <v>3.7574307223678702E-2</v>
      </c>
      <c r="AN44" s="129">
        <v>-6.3113675387114598E-2</v>
      </c>
      <c r="AO44" s="129">
        <v>1.2526079901363099E-2</v>
      </c>
      <c r="AP44" s="129">
        <v>-4.7910934868014001E-4</v>
      </c>
      <c r="AQ44" s="129">
        <v>-6.8808847652462604E-2</v>
      </c>
      <c r="AR44" s="129">
        <v>0.119821006184906</v>
      </c>
      <c r="AS44" s="129">
        <v>-4.42255755127689E-2</v>
      </c>
      <c r="AT44" s="129">
        <v>-4.7981670088006398E-2</v>
      </c>
      <c r="AU44" s="129">
        <v>3.8799540324930597E-2</v>
      </c>
      <c r="AV44" s="129">
        <v>1.79333048677222E-2</v>
      </c>
      <c r="AW44" s="129">
        <v>0.13718022533680499</v>
      </c>
      <c r="AX44" s="129">
        <v>-2.5598013401406602E-2</v>
      </c>
      <c r="AY44" s="129">
        <v>-2.02885619800099E-2</v>
      </c>
      <c r="AZ44" s="129">
        <v>-2.30543970273515E-2</v>
      </c>
      <c r="BA44" s="129">
        <v>2.1427271410573202E-2</v>
      </c>
      <c r="BB44" s="129">
        <v>9.2097118008450704E-2</v>
      </c>
      <c r="BC44" s="129">
        <v>0.12872209330328099</v>
      </c>
      <c r="BD44" s="129">
        <v>6.7856218341773897E-2</v>
      </c>
      <c r="BE44" s="129">
        <v>-1.0282624748015201E-2</v>
      </c>
      <c r="BF44" s="129">
        <v>0.142849435861819</v>
      </c>
      <c r="BG44" s="130">
        <v>0.13134046728339399</v>
      </c>
      <c r="BI44" s="1">
        <f t="shared" si="7"/>
        <v>0.32670393635590844</v>
      </c>
    </row>
    <row r="45" spans="1:61">
      <c r="A45">
        <v>1941</v>
      </c>
      <c r="B45" s="5">
        <v>287.80349999999999</v>
      </c>
      <c r="C45" s="5">
        <f t="shared" si="0"/>
        <v>287.80776666666674</v>
      </c>
      <c r="D45" s="5">
        <v>287.71260000000001</v>
      </c>
      <c r="E45" s="5">
        <v>287.89420000000001</v>
      </c>
      <c r="F45" s="5">
        <v>287.69400000000002</v>
      </c>
      <c r="G45" s="5">
        <v>287.87189999999998</v>
      </c>
      <c r="H45" s="5">
        <v>287.80560000000003</v>
      </c>
      <c r="I45" s="5">
        <v>287.86829999999998</v>
      </c>
      <c r="J45" s="5">
        <f t="shared" si="9"/>
        <v>-5.4828234993081759E-4</v>
      </c>
      <c r="K45" s="5">
        <f t="shared" si="10"/>
        <v>-2.7484922544112611E-3</v>
      </c>
      <c r="L45" s="5">
        <f t="shared" si="11"/>
        <v>-1.1893401017139538E-3</v>
      </c>
      <c r="M45" s="5">
        <f t="shared" si="12"/>
        <v>1.0507529110028724E-3</v>
      </c>
      <c r="N45" s="5">
        <f t="shared" si="13"/>
        <v>-1.237031358059526E-4</v>
      </c>
      <c r="O45" s="5">
        <f t="shared" si="14"/>
        <v>1.4767829846956126E-3</v>
      </c>
      <c r="P45" s="128">
        <v>0.37032119702896099</v>
      </c>
      <c r="Q45" s="129">
        <v>0.275480898657463</v>
      </c>
      <c r="R45" s="129">
        <v>0.45910402633694503</v>
      </c>
      <c r="S45" s="129">
        <v>0.25744313648834799</v>
      </c>
      <c r="T45" s="129">
        <v>0.43299571253083902</v>
      </c>
      <c r="U45" s="129">
        <v>0.36785528762123898</v>
      </c>
      <c r="V45" s="129">
        <v>0.42904812053893598</v>
      </c>
      <c r="W45" s="129">
        <v>-9.5441508364547095E-2</v>
      </c>
      <c r="X45" s="129">
        <v>-0.134826061430487</v>
      </c>
      <c r="Y45" s="129">
        <v>-8.7329927455243705E-2</v>
      </c>
      <c r="Z45" s="129">
        <v>-5.9831478965804701E-2</v>
      </c>
      <c r="AA45" s="129">
        <v>-8.5587817022997101E-2</v>
      </c>
      <c r="AB45" s="129">
        <v>-0.109632256948202</v>
      </c>
      <c r="AC45" s="129">
        <v>0.32346062566324402</v>
      </c>
      <c r="AD45" s="129">
        <v>0.32717452052031598</v>
      </c>
      <c r="AE45" s="129">
        <v>0.302609687269637</v>
      </c>
      <c r="AF45" s="129">
        <v>0.23662154972163299</v>
      </c>
      <c r="AG45" s="129">
        <v>0.35545633204031901</v>
      </c>
      <c r="AH45" s="129">
        <v>0.39544103876431702</v>
      </c>
      <c r="AI45" s="201">
        <v>-1.4360400409032E-2</v>
      </c>
      <c r="AJ45" s="206">
        <f t="shared" si="8"/>
        <v>-1.4360400409032067E-2</v>
      </c>
      <c r="AK45" s="129">
        <v>6.1703503273520203E-3</v>
      </c>
      <c r="AL45" s="129">
        <v>7.9861221892087997E-3</v>
      </c>
      <c r="AM45" s="129">
        <v>-4.7172002106776701E-3</v>
      </c>
      <c r="AN45" s="129">
        <v>-9.4275201794857804E-3</v>
      </c>
      <c r="AO45" s="129">
        <v>-7.1813754171557706E-2</v>
      </c>
      <c r="AP45" s="129">
        <v>4.20427536875536E-2</v>
      </c>
      <c r="AQ45" s="129">
        <v>-5.4118467639398198E-2</v>
      </c>
      <c r="AR45" s="129">
        <v>0.196187047983642</v>
      </c>
      <c r="AS45" s="129">
        <v>-8.5824648397021905E-2</v>
      </c>
      <c r="AT45" s="129">
        <v>5.54291465755909E-2</v>
      </c>
      <c r="AU45" s="129">
        <v>9.8540689914955196E-2</v>
      </c>
      <c r="AV45" s="129">
        <v>2.3057909082467602E-3</v>
      </c>
      <c r="AW45" s="129">
        <v>0.13338284634556799</v>
      </c>
      <c r="AX45" s="129">
        <v>-7.0485987960978394E-2</v>
      </c>
      <c r="AY45" s="129">
        <v>-9.5514178690336796E-3</v>
      </c>
      <c r="AZ45" s="129">
        <v>-5.5065700148361402E-2</v>
      </c>
      <c r="BA45" s="129">
        <v>1.3249214174038499E-2</v>
      </c>
      <c r="BB45" s="129">
        <v>2.0447842259716201E-2</v>
      </c>
      <c r="BC45" s="129">
        <v>0.12775505295530801</v>
      </c>
      <c r="BD45" s="129">
        <v>-2.5140396449216899E-2</v>
      </c>
      <c r="BE45" s="129">
        <v>-6.2777882488432996E-2</v>
      </c>
      <c r="BF45" s="129">
        <v>1.34315619998801E-2</v>
      </c>
      <c r="BG45" s="130">
        <v>4.8970875281042901E-2</v>
      </c>
      <c r="BI45" s="1">
        <f t="shared" si="7"/>
        <v>0.27845510374518145</v>
      </c>
    </row>
    <row r="46" spans="1:61">
      <c r="A46">
        <v>1942</v>
      </c>
      <c r="B46" s="5">
        <v>287.77719999999999</v>
      </c>
      <c r="C46" s="5">
        <f t="shared" si="0"/>
        <v>287.78158333333334</v>
      </c>
      <c r="D46" s="5">
        <v>287.72379999999998</v>
      </c>
      <c r="E46" s="5">
        <v>287.80040000000002</v>
      </c>
      <c r="F46" s="5">
        <v>287.71609999999998</v>
      </c>
      <c r="G46" s="5">
        <v>287.88189999999997</v>
      </c>
      <c r="H46" s="5">
        <v>287.83409999999998</v>
      </c>
      <c r="I46" s="5">
        <v>287.73320000000001</v>
      </c>
      <c r="J46" s="5">
        <f t="shared" si="9"/>
        <v>8.0581575981308884E-4</v>
      </c>
      <c r="K46" s="5">
        <f t="shared" si="10"/>
        <v>-1.3772808379277079E-3</v>
      </c>
      <c r="L46" s="5">
        <f t="shared" si="11"/>
        <v>-4.7999059486469875E-4</v>
      </c>
      <c r="M46" s="5">
        <f t="shared" si="12"/>
        <v>8.4111517526680446E-4</v>
      </c>
      <c r="N46" s="5">
        <f t="shared" si="13"/>
        <v>1.3837226280553616E-3</v>
      </c>
      <c r="O46" s="5">
        <f t="shared" si="14"/>
        <v>-2.1279647938292068E-3</v>
      </c>
      <c r="P46" s="128">
        <v>0.34394991381516998</v>
      </c>
      <c r="Q46" s="129">
        <v>0.28532680054769299</v>
      </c>
      <c r="R46" s="129">
        <v>0.36393281492047402</v>
      </c>
      <c r="S46" s="129">
        <v>0.27883378698146499</v>
      </c>
      <c r="T46" s="129">
        <v>0.44320535026656599</v>
      </c>
      <c r="U46" s="129">
        <v>0.39484786185732901</v>
      </c>
      <c r="V46" s="129">
        <v>0.297552868317495</v>
      </c>
      <c r="W46" s="129">
        <v>-7.9194643605978804E-2</v>
      </c>
      <c r="X46" s="129">
        <v>-0.183639065530769</v>
      </c>
      <c r="Y46" s="129">
        <v>-3.5408764470560003E-2</v>
      </c>
      <c r="Z46" s="129">
        <v>-5.23533031932856E-2</v>
      </c>
      <c r="AA46" s="129">
        <v>-7.0219132148849799E-3</v>
      </c>
      <c r="AB46" s="129">
        <v>-0.117550171620393</v>
      </c>
      <c r="AC46" s="129">
        <v>0.32890319876237301</v>
      </c>
      <c r="AD46" s="129">
        <v>0.35203620561293197</v>
      </c>
      <c r="AE46" s="129">
        <v>0.41325995694739898</v>
      </c>
      <c r="AF46" s="129">
        <v>0.288874012670021</v>
      </c>
      <c r="AG46" s="129">
        <v>0.29979805262655601</v>
      </c>
      <c r="AH46" s="129">
        <v>0.29054776595495402</v>
      </c>
      <c r="AI46" s="201">
        <v>-5.04181684856575E-2</v>
      </c>
      <c r="AJ46" s="206">
        <f t="shared" si="8"/>
        <v>-5.0418168485657555E-2</v>
      </c>
      <c r="AK46" s="129">
        <v>-8.0926111573319304E-2</v>
      </c>
      <c r="AL46" s="129">
        <v>8.7442293414028392E-3</v>
      </c>
      <c r="AM46" s="129">
        <v>-8.1526917777182406E-2</v>
      </c>
      <c r="AN46" s="129">
        <v>-1.295275274407E-2</v>
      </c>
      <c r="AO46" s="129">
        <v>-8.5429289675118897E-2</v>
      </c>
      <c r="AP46" s="129">
        <v>2.93110158947456E-2</v>
      </c>
      <c r="AQ46" s="129">
        <v>4.8238728881926797E-2</v>
      </c>
      <c r="AR46" s="129">
        <v>5.4268136372513702E-2</v>
      </c>
      <c r="AS46" s="129">
        <v>-2.2236973044471101E-2</v>
      </c>
      <c r="AT46" s="129">
        <v>1.2037604328042999E-2</v>
      </c>
      <c r="AU46" s="129">
        <v>5.4247582935715799E-2</v>
      </c>
      <c r="AV46" s="129">
        <v>-1.42844575166122E-2</v>
      </c>
      <c r="AW46" s="129">
        <v>0.100427827817497</v>
      </c>
      <c r="AX46" s="129">
        <v>-8.3224165072522199E-2</v>
      </c>
      <c r="AY46" s="129">
        <v>2.5179647745176201E-2</v>
      </c>
      <c r="AZ46" s="129">
        <v>-7.0736907394746099E-2</v>
      </c>
      <c r="BA46" s="129">
        <v>-4.3068690678467102E-2</v>
      </c>
      <c r="BB46" s="129">
        <v>1.33543368084474E-3</v>
      </c>
      <c r="BC46" s="129">
        <v>1.13703969408334E-2</v>
      </c>
      <c r="BD46" s="129">
        <v>8.1332192085653704E-2</v>
      </c>
      <c r="BE46" s="129">
        <v>3.9422302880097897E-2</v>
      </c>
      <c r="BF46" s="129">
        <v>1.9366079022688599E-2</v>
      </c>
      <c r="BG46" s="130">
        <v>-0.14481380252504999</v>
      </c>
      <c r="BI46" s="1">
        <f t="shared" si="7"/>
        <v>0.21565237872971479</v>
      </c>
    </row>
    <row r="47" spans="1:61">
      <c r="A47">
        <v>1943</v>
      </c>
      <c r="B47" s="5">
        <v>287.75360000000001</v>
      </c>
      <c r="C47" s="5">
        <f t="shared" si="0"/>
        <v>287.75773333333336</v>
      </c>
      <c r="D47" s="5">
        <v>287.64190000000002</v>
      </c>
      <c r="E47" s="5">
        <v>287.68279999999999</v>
      </c>
      <c r="F47" s="5">
        <v>287.75110000000001</v>
      </c>
      <c r="G47" s="5">
        <v>287.89210000000003</v>
      </c>
      <c r="H47" s="5">
        <v>287.74040000000002</v>
      </c>
      <c r="I47" s="5">
        <v>287.8381</v>
      </c>
      <c r="J47" s="5">
        <f t="shared" si="9"/>
        <v>7.9417984592020097E-4</v>
      </c>
      <c r="K47" s="5">
        <f t="shared" si="10"/>
        <v>-1.7351505428692404E-3</v>
      </c>
      <c r="L47" s="5">
        <f t="shared" si="11"/>
        <v>3.5420404222830104E-4</v>
      </c>
      <c r="M47" s="5">
        <f t="shared" si="12"/>
        <v>-3.647102825498072E-4</v>
      </c>
      <c r="N47" s="5">
        <f t="shared" si="13"/>
        <v>4.8540570595667631E-5</v>
      </c>
      <c r="O47" s="5">
        <f t="shared" si="14"/>
        <v>-1.3227424308877578E-3</v>
      </c>
      <c r="P47" s="128">
        <v>0.32031176317086801</v>
      </c>
      <c r="Q47" s="129">
        <v>0.20343843646162399</v>
      </c>
      <c r="R47" s="129">
        <v>0.24669068462537699</v>
      </c>
      <c r="S47" s="129">
        <v>0.312999592344397</v>
      </c>
      <c r="T47" s="129">
        <v>0.45461117572443699</v>
      </c>
      <c r="U47" s="129">
        <v>0.30248304391483299</v>
      </c>
      <c r="V47" s="129">
        <v>0.40164764595454</v>
      </c>
      <c r="W47" s="129">
        <v>-7.5591213558323003E-2</v>
      </c>
      <c r="X47" s="129">
        <v>-0.13524254782032499</v>
      </c>
      <c r="Y47" s="129">
        <v>-4.38197611962323E-2</v>
      </c>
      <c r="Z47" s="129">
        <v>-1.4039362704920599E-3</v>
      </c>
      <c r="AA47" s="129">
        <v>-3.5447417341345003E-2</v>
      </c>
      <c r="AB47" s="129">
        <v>-0.16204240516321899</v>
      </c>
      <c r="AC47" s="129">
        <v>0.35020361035484399</v>
      </c>
      <c r="AD47" s="129">
        <v>0.38311055526406701</v>
      </c>
      <c r="AE47" s="129">
        <v>0.457254383777353</v>
      </c>
      <c r="AF47" s="129">
        <v>0.29708309409016898</v>
      </c>
      <c r="AG47" s="129">
        <v>0.28816801564033701</v>
      </c>
      <c r="AH47" s="129">
        <v>0.32540200300229499</v>
      </c>
      <c r="AI47" s="201">
        <v>-6.7550887130778297E-3</v>
      </c>
      <c r="AJ47" s="206">
        <f t="shared" si="8"/>
        <v>-6.7550887130778392E-3</v>
      </c>
      <c r="AK47" s="129">
        <v>2.1839553154620699E-2</v>
      </c>
      <c r="AL47" s="129">
        <v>7.0910669066961404E-2</v>
      </c>
      <c r="AM47" s="129">
        <v>1.83866216958108E-2</v>
      </c>
      <c r="AN47" s="129">
        <v>-9.6346016004417806E-2</v>
      </c>
      <c r="AO47" s="129">
        <v>-4.8566271478364301E-2</v>
      </c>
      <c r="AP47" s="129">
        <v>5.6395748808643002E-2</v>
      </c>
      <c r="AQ47" s="129">
        <v>0.10375800719196999</v>
      </c>
      <c r="AR47" s="129">
        <v>7.5107037644101995E-2</v>
      </c>
      <c r="AS47" s="129">
        <v>-2.61220767575309E-2</v>
      </c>
      <c r="AT47" s="129">
        <v>6.64366142069638E-3</v>
      </c>
      <c r="AU47" s="129">
        <v>0.122592114543977</v>
      </c>
      <c r="AV47" s="129">
        <v>2.0064202181560999E-2</v>
      </c>
      <c r="AW47" s="129">
        <v>8.1473644152936203E-2</v>
      </c>
      <c r="AX47" s="129">
        <v>-8.7140734226977601E-2</v>
      </c>
      <c r="AY47" s="129">
        <v>3.2517928112213199E-2</v>
      </c>
      <c r="AZ47" s="129">
        <v>-3.25010152554909E-2</v>
      </c>
      <c r="BA47" s="129">
        <v>0.105971188125124</v>
      </c>
      <c r="BB47" s="129">
        <v>5.3662641830010203E-2</v>
      </c>
      <c r="BC47" s="129">
        <v>9.72782214533367E-2</v>
      </c>
      <c r="BD47" s="129">
        <v>0.12012279157590899</v>
      </c>
      <c r="BE47" s="129">
        <v>-5.35245288234023E-2</v>
      </c>
      <c r="BF47" s="129">
        <v>5.5429839158080002E-2</v>
      </c>
      <c r="BG47" s="130">
        <v>4.9006885786127399E-2</v>
      </c>
      <c r="BI47" s="1">
        <f t="shared" si="7"/>
        <v>0.39797990090365737</v>
      </c>
    </row>
    <row r="48" spans="1:61">
      <c r="A48">
        <v>1944</v>
      </c>
      <c r="B48" s="5">
        <v>287.7199</v>
      </c>
      <c r="C48" s="5">
        <f t="shared" si="0"/>
        <v>287.72393333333338</v>
      </c>
      <c r="D48" s="5">
        <v>287.63920000000002</v>
      </c>
      <c r="E48" s="5">
        <v>287.7697</v>
      </c>
      <c r="F48" s="5">
        <v>287.71679999999998</v>
      </c>
      <c r="G48" s="5">
        <v>287.7894</v>
      </c>
      <c r="H48" s="5">
        <v>287.63780000000003</v>
      </c>
      <c r="I48" s="5">
        <v>287.79070000000002</v>
      </c>
      <c r="J48" s="5">
        <f t="shared" si="9"/>
        <v>5.6075131613783635E-4</v>
      </c>
      <c r="K48" s="5">
        <f t="shared" si="10"/>
        <v>-5.2728166788407194E-4</v>
      </c>
      <c r="L48" s="5">
        <f t="shared" si="11"/>
        <v>-1.5594556349708966E-3</v>
      </c>
      <c r="M48" s="5">
        <f t="shared" si="12"/>
        <v>-7.5104386632590669E-4</v>
      </c>
      <c r="N48" s="5">
        <f t="shared" si="13"/>
        <v>-1.953196692386916E-4</v>
      </c>
      <c r="O48" s="5">
        <f t="shared" si="14"/>
        <v>-9.1308331923367625E-4</v>
      </c>
      <c r="P48" s="128">
        <v>0.28670505551152298</v>
      </c>
      <c r="Q48" s="129">
        <v>0.20097186499140199</v>
      </c>
      <c r="R48" s="129">
        <v>0.33238281575040601</v>
      </c>
      <c r="S48" s="129">
        <v>0.28061325202156601</v>
      </c>
      <c r="T48" s="129">
        <v>0.35229750930818599</v>
      </c>
      <c r="U48" s="129">
        <v>0.20012690415467199</v>
      </c>
      <c r="V48" s="129">
        <v>0.35383798684290402</v>
      </c>
      <c r="W48" s="129">
        <v>-0.100957098553249</v>
      </c>
      <c r="X48" s="129">
        <v>-6.4784219853663602E-2</v>
      </c>
      <c r="Y48" s="129">
        <v>-0.107159052200756</v>
      </c>
      <c r="Z48" s="129">
        <v>-9.4648768414288001E-2</v>
      </c>
      <c r="AA48" s="129">
        <v>-0.12444658071456099</v>
      </c>
      <c r="AB48" s="129">
        <v>-0.113746871582975</v>
      </c>
      <c r="AC48" s="129">
        <v>0.33660029730846103</v>
      </c>
      <c r="AD48" s="129">
        <v>0.32101839800100102</v>
      </c>
      <c r="AE48" s="129">
        <v>0.34214110822330202</v>
      </c>
      <c r="AF48" s="129">
        <v>0.32537938837418701</v>
      </c>
      <c r="AG48" s="129">
        <v>0.30491304324721102</v>
      </c>
      <c r="AH48" s="129">
        <v>0.38954954869660602</v>
      </c>
      <c r="AI48" s="201">
        <v>-3.4631686387456201E-2</v>
      </c>
      <c r="AJ48" s="206">
        <f t="shared" si="8"/>
        <v>-3.4631686387456263E-2</v>
      </c>
      <c r="AK48" s="129">
        <v>-2.4002316102382699E-2</v>
      </c>
      <c r="AL48" s="129">
        <v>1.42891066233801E-2</v>
      </c>
      <c r="AM48" s="129">
        <v>7.0421319007550595E-2</v>
      </c>
      <c r="AN48" s="129">
        <v>-7.2269343656728297E-2</v>
      </c>
      <c r="AO48" s="129">
        <v>-0.16159719780910101</v>
      </c>
      <c r="AP48" s="129">
        <v>7.7992567950309399E-2</v>
      </c>
      <c r="AQ48" s="129">
        <v>0.112559663592719</v>
      </c>
      <c r="AR48" s="129">
        <v>7.1037211697159805E-2</v>
      </c>
      <c r="AS48" s="129">
        <v>1.5087476139854001E-2</v>
      </c>
      <c r="AT48" s="129">
        <v>6.6450750793308005E-2</v>
      </c>
      <c r="AU48" s="129">
        <v>0.124827737528505</v>
      </c>
      <c r="AV48" s="129">
        <v>-1.1863156900153601E-2</v>
      </c>
      <c r="AW48" s="129">
        <v>-3.6454405412769098E-3</v>
      </c>
      <c r="AX48" s="129">
        <v>2.8559768912600699E-2</v>
      </c>
      <c r="AY48" s="129">
        <v>8.7346385368107293E-2</v>
      </c>
      <c r="AZ48" s="129">
        <v>-8.3533987559519504E-2</v>
      </c>
      <c r="BA48" s="129">
        <v>-8.8042510680679698E-2</v>
      </c>
      <c r="BB48" s="129">
        <v>1.8443424632175701E-2</v>
      </c>
      <c r="BC48" s="129">
        <v>6.3819583961162593E-2</v>
      </c>
      <c r="BD48" s="129">
        <v>3.4106539430183602E-2</v>
      </c>
      <c r="BE48" s="129">
        <v>-6.6967152420488604E-2</v>
      </c>
      <c r="BF48" s="129">
        <v>3.50666873604836E-2</v>
      </c>
      <c r="BG48" s="130">
        <v>2.6191464829537301E-2</v>
      </c>
      <c r="BI48" s="1">
        <f t="shared" si="7"/>
        <v>0.28558434805008726</v>
      </c>
    </row>
    <row r="49" spans="1:61">
      <c r="A49">
        <v>1945</v>
      </c>
      <c r="B49" s="5">
        <v>287.72019999999998</v>
      </c>
      <c r="C49" s="5">
        <f t="shared" si="0"/>
        <v>287.72434999999996</v>
      </c>
      <c r="D49" s="5">
        <v>287.72269999999997</v>
      </c>
      <c r="E49" s="5">
        <v>287.7287</v>
      </c>
      <c r="F49" s="5">
        <v>287.7484</v>
      </c>
      <c r="G49" s="5">
        <v>287.77890000000002</v>
      </c>
      <c r="H49" s="5">
        <v>287.61</v>
      </c>
      <c r="I49" s="5">
        <v>287.75740000000002</v>
      </c>
      <c r="J49" s="5">
        <f t="shared" si="9"/>
        <v>-1.5672813369090322E-3</v>
      </c>
      <c r="K49" s="5">
        <f t="shared" si="10"/>
        <v>-9.7710549159885085E-4</v>
      </c>
      <c r="L49" s="5">
        <f t="shared" si="11"/>
        <v>6.3577272507991944E-4</v>
      </c>
      <c r="M49" s="5">
        <f t="shared" si="12"/>
        <v>8.3676436020502232E-4</v>
      </c>
      <c r="N49" s="5">
        <f t="shared" si="13"/>
        <v>-1.2088511933708301E-4</v>
      </c>
      <c r="O49" s="5">
        <f t="shared" si="14"/>
        <v>2.894968145583654E-4</v>
      </c>
      <c r="P49" s="128">
        <v>0.28670802304593601</v>
      </c>
      <c r="Q49" s="129">
        <v>0.28659989764440702</v>
      </c>
      <c r="R49" s="129">
        <v>0.29183263957412398</v>
      </c>
      <c r="S49" s="129">
        <v>0.31001802366154102</v>
      </c>
      <c r="T49" s="129">
        <v>0.34020970108167597</v>
      </c>
      <c r="U49" s="129">
        <v>0.17225246960475701</v>
      </c>
      <c r="V49" s="129">
        <v>0.31933540670911498</v>
      </c>
      <c r="W49" s="129">
        <v>-9.5796507769875902E-2</v>
      </c>
      <c r="X49" s="129">
        <v>-0.106499073074473</v>
      </c>
      <c r="Y49" s="129">
        <v>-0.115337431670809</v>
      </c>
      <c r="Z49" s="129">
        <v>-4.6698823546819299E-2</v>
      </c>
      <c r="AA49" s="129">
        <v>-0.111937037565439</v>
      </c>
      <c r="AB49" s="129">
        <v>-9.8510172991836897E-2</v>
      </c>
      <c r="AC49" s="129">
        <v>0.31271673780947801</v>
      </c>
      <c r="AD49" s="129">
        <v>0.171177690399588</v>
      </c>
      <c r="AE49" s="129">
        <v>0.28225828443879603</v>
      </c>
      <c r="AF49" s="129">
        <v>0.37934208985325302</v>
      </c>
      <c r="AG49" s="129">
        <v>0.28924200031445901</v>
      </c>
      <c r="AH49" s="129">
        <v>0.44156362404129301</v>
      </c>
      <c r="AI49" s="201">
        <v>-3.7965293093111502E-2</v>
      </c>
      <c r="AJ49" s="206">
        <f t="shared" si="8"/>
        <v>-3.7965293093111377E-2</v>
      </c>
      <c r="AK49" s="129">
        <v>-5.3723802142997101E-2</v>
      </c>
      <c r="AL49" s="129">
        <v>-4.9477125774217201E-2</v>
      </c>
      <c r="AM49" s="129">
        <v>5.6592147526373503E-2</v>
      </c>
      <c r="AN49" s="129">
        <v>-0.121101720179012</v>
      </c>
      <c r="AO49" s="129">
        <v>-2.21159648957041E-2</v>
      </c>
      <c r="AP49" s="129">
        <v>8.0380993393134703E-2</v>
      </c>
      <c r="AQ49" s="129">
        <v>0.15015710934608201</v>
      </c>
      <c r="AR49" s="129">
        <v>5.7394661264083803E-2</v>
      </c>
      <c r="AS49" s="129">
        <v>8.0192252896949798E-2</v>
      </c>
      <c r="AT49" s="129">
        <v>4.3443895847588003E-2</v>
      </c>
      <c r="AU49" s="129">
        <v>7.0717047610969502E-2</v>
      </c>
      <c r="AV49" s="129">
        <v>-4.5284958842307703E-2</v>
      </c>
      <c r="AW49" s="129">
        <v>8.6176935485354905E-2</v>
      </c>
      <c r="AX49" s="129">
        <v>-3.28883278736498E-2</v>
      </c>
      <c r="AY49" s="129">
        <v>8.0166009008735203E-3</v>
      </c>
      <c r="AZ49" s="129">
        <v>-0.168641001731828</v>
      </c>
      <c r="BA49" s="129">
        <v>-0.119089000992289</v>
      </c>
      <c r="BB49" s="129">
        <v>8.6542932446718596E-3</v>
      </c>
      <c r="BC49" s="129">
        <v>-4.2607102630540699E-3</v>
      </c>
      <c r="BD49" s="129">
        <v>4.6682461264197103E-2</v>
      </c>
      <c r="BE49" s="129">
        <v>-3.2898303857621103E-2</v>
      </c>
      <c r="BF49" s="129">
        <v>2.7584135814947699E-2</v>
      </c>
      <c r="BG49" s="130">
        <v>6.1638832648895896E-3</v>
      </c>
      <c r="BI49" s="1">
        <f t="shared" si="7"/>
        <v>0.22270526474198959</v>
      </c>
    </row>
    <row r="50" spans="1:61">
      <c r="A50">
        <v>1946</v>
      </c>
      <c r="B50" s="5">
        <v>287.69150000000002</v>
      </c>
      <c r="C50" s="5">
        <f t="shared" si="0"/>
        <v>287.69630000000001</v>
      </c>
      <c r="D50" s="5">
        <v>287.6884</v>
      </c>
      <c r="E50" s="5">
        <v>287.6524</v>
      </c>
      <c r="F50" s="5">
        <v>287.62360000000001</v>
      </c>
      <c r="G50" s="5">
        <v>287.72230000000002</v>
      </c>
      <c r="H50" s="5">
        <v>287.72800000000001</v>
      </c>
      <c r="I50" s="5">
        <v>287.76310000000001</v>
      </c>
      <c r="J50" s="5">
        <f t="shared" si="9"/>
        <v>1.7249672156456342E-3</v>
      </c>
      <c r="K50" s="5">
        <f t="shared" si="10"/>
        <v>4.418020819097479E-4</v>
      </c>
      <c r="L50" s="5">
        <f t="shared" si="11"/>
        <v>1.1132309800565843E-3</v>
      </c>
      <c r="M50" s="5">
        <f t="shared" si="12"/>
        <v>-7.2391188995907241E-4</v>
      </c>
      <c r="N50" s="5">
        <f t="shared" si="13"/>
        <v>7.5162036805692667E-4</v>
      </c>
      <c r="O50" s="5">
        <f t="shared" si="14"/>
        <v>1.2526748283215872E-3</v>
      </c>
      <c r="P50" s="128">
        <v>0.25774741944059998</v>
      </c>
      <c r="Q50" s="129">
        <v>0.249007649091879</v>
      </c>
      <c r="R50" s="129">
        <v>0.21411373200061201</v>
      </c>
      <c r="S50" s="129">
        <v>0.18474056540657099</v>
      </c>
      <c r="T50" s="129">
        <v>0.28517037733183698</v>
      </c>
      <c r="U50" s="129">
        <v>0.289379964117358</v>
      </c>
      <c r="V50" s="129">
        <v>0.32407222869534202</v>
      </c>
      <c r="W50" s="129">
        <v>-9.4654993874996707E-2</v>
      </c>
      <c r="X50" s="129">
        <v>-5.9012443972619601E-2</v>
      </c>
      <c r="Y50" s="129">
        <v>-6.2908333765221799E-2</v>
      </c>
      <c r="Z50" s="129">
        <v>-6.7318763952755406E-2</v>
      </c>
      <c r="AA50" s="129">
        <v>-0.20065940446465899</v>
      </c>
      <c r="AB50" s="129">
        <v>-8.3376023219727799E-2</v>
      </c>
      <c r="AC50" s="129">
        <v>0.361472789644119</v>
      </c>
      <c r="AD50" s="129">
        <v>0.34994820864090997</v>
      </c>
      <c r="AE50" s="129">
        <v>0.26083497939794098</v>
      </c>
      <c r="AF50" s="129">
        <v>0.415443120982672</v>
      </c>
      <c r="AG50" s="129">
        <v>0.390754127840864</v>
      </c>
      <c r="AH50" s="129">
        <v>0.39038351135820898</v>
      </c>
      <c r="AI50" s="201">
        <v>-2.9527752296223699E-2</v>
      </c>
      <c r="AJ50" s="206">
        <f t="shared" si="8"/>
        <v>-2.9527752296223737E-2</v>
      </c>
      <c r="AK50" s="129">
        <v>-7.3481103975836903E-2</v>
      </c>
      <c r="AL50" s="129">
        <v>-8.1511424338998495E-2</v>
      </c>
      <c r="AM50" s="129">
        <v>2.97136941831013E-2</v>
      </c>
      <c r="AN50" s="129">
        <v>5.5139455519679298E-3</v>
      </c>
      <c r="AO50" s="129">
        <v>-2.7873872901352501E-2</v>
      </c>
      <c r="AP50" s="129">
        <v>5.9894662148894801E-2</v>
      </c>
      <c r="AQ50" s="129">
        <v>0.110097920184159</v>
      </c>
      <c r="AR50" s="129">
        <v>6.2954372091951399E-2</v>
      </c>
      <c r="AS50" s="129">
        <v>4.20354087403325E-2</v>
      </c>
      <c r="AT50" s="129">
        <v>5.83067938677004E-2</v>
      </c>
      <c r="AU50" s="129">
        <v>2.6078815860330399E-2</v>
      </c>
      <c r="AV50" s="129">
        <v>-2.18651713455074E-2</v>
      </c>
      <c r="AW50" s="129">
        <v>7.3911337360300394E-2</v>
      </c>
      <c r="AX50" s="129">
        <v>-0.110909990261802</v>
      </c>
      <c r="AY50" s="129">
        <v>-3.8172923435808997E-2</v>
      </c>
      <c r="AZ50" s="129">
        <v>-5.6410735939834901E-2</v>
      </c>
      <c r="BA50" s="129">
        <v>2.22564555496092E-2</v>
      </c>
      <c r="BB50" s="129">
        <v>-8.5457295142532503E-5</v>
      </c>
      <c r="BC50" s="129">
        <v>7.0368623762590204E-2</v>
      </c>
      <c r="BD50" s="129">
        <v>3.9297532113607703E-2</v>
      </c>
      <c r="BE50" s="129">
        <v>-0.18871473753830501</v>
      </c>
      <c r="BF50" s="129">
        <v>4.91048468888379E-2</v>
      </c>
      <c r="BG50" s="130">
        <v>2.9516448297556501E-2</v>
      </c>
      <c r="BI50" s="1">
        <f t="shared" si="7"/>
        <v>0.27523407698114338</v>
      </c>
    </row>
    <row r="51" spans="1:61">
      <c r="A51">
        <v>1947</v>
      </c>
      <c r="B51" s="5">
        <v>287.71300000000002</v>
      </c>
      <c r="C51" s="5">
        <f t="shared" si="0"/>
        <v>287.71721666666662</v>
      </c>
      <c r="D51" s="5">
        <v>287.65940000000001</v>
      </c>
      <c r="E51" s="5">
        <v>287.71010000000001</v>
      </c>
      <c r="F51" s="5">
        <v>287.70409999999998</v>
      </c>
      <c r="G51" s="5">
        <v>287.7296</v>
      </c>
      <c r="H51" s="5">
        <v>287.75200000000001</v>
      </c>
      <c r="I51" s="5">
        <v>287.74810000000002</v>
      </c>
      <c r="J51" s="5">
        <f t="shared" si="9"/>
        <v>2.1942942317726422E-4</v>
      </c>
      <c r="K51" s="5">
        <f t="shared" si="10"/>
        <v>2.1205378545669507E-3</v>
      </c>
      <c r="L51" s="5">
        <f t="shared" si="11"/>
        <v>3.2655613299847897E-5</v>
      </c>
      <c r="M51" s="5">
        <f t="shared" si="12"/>
        <v>7.17389340426422E-4</v>
      </c>
      <c r="N51" s="5">
        <f t="shared" si="13"/>
        <v>5.8809846209584293E-4</v>
      </c>
      <c r="O51" s="5">
        <f t="shared" si="14"/>
        <v>-5.658881254937409E-4</v>
      </c>
      <c r="P51" s="128">
        <v>0.27890544627659097</v>
      </c>
      <c r="Q51" s="129">
        <v>0.22151318688435101</v>
      </c>
      <c r="R51" s="129">
        <v>0.270134996227966</v>
      </c>
      <c r="S51" s="129">
        <v>0.26632114077329999</v>
      </c>
      <c r="T51" s="129">
        <v>0.29102907610143802</v>
      </c>
      <c r="U51" s="129">
        <v>0.31354348602331999</v>
      </c>
      <c r="V51" s="129">
        <v>0.31089079164917099</v>
      </c>
      <c r="W51" s="129">
        <v>-7.6019404343025995E-2</v>
      </c>
      <c r="X51" s="129">
        <v>1.90315299071812E-2</v>
      </c>
      <c r="Y51" s="129">
        <v>-9.1481407957417105E-2</v>
      </c>
      <c r="Z51" s="129">
        <v>-8.6737138889247903E-2</v>
      </c>
      <c r="AA51" s="129">
        <v>-9.0236640553598493E-2</v>
      </c>
      <c r="AB51" s="129">
        <v>-0.13067336422204701</v>
      </c>
      <c r="AC51" s="129">
        <v>0.42072012843273099</v>
      </c>
      <c r="AD51" s="129">
        <v>0.44792585964717002</v>
      </c>
      <c r="AE51" s="129">
        <v>0.44449881383621898</v>
      </c>
      <c r="AF51" s="129">
        <v>0.45795592990378903</v>
      </c>
      <c r="AG51" s="129">
        <v>0.34185738488855499</v>
      </c>
      <c r="AH51" s="129">
        <v>0.41136265388791998</v>
      </c>
      <c r="AI51" s="201">
        <v>-2.2090616061518601E-3</v>
      </c>
      <c r="AJ51" s="206">
        <f t="shared" si="8"/>
        <v>-2.2090616061518596E-3</v>
      </c>
      <c r="AK51" s="129">
        <v>1.8554353402748799E-2</v>
      </c>
      <c r="AL51" s="129">
        <v>-5.1044039547832598E-2</v>
      </c>
      <c r="AM51" s="129">
        <v>1.9899359675207499E-2</v>
      </c>
      <c r="AN51" s="129">
        <v>9.2703126910237105E-2</v>
      </c>
      <c r="AO51" s="129">
        <v>-9.1158108471120103E-2</v>
      </c>
      <c r="AP51" s="129">
        <v>6.9557305020282401E-2</v>
      </c>
      <c r="AQ51" s="129">
        <v>0.12410409860228799</v>
      </c>
      <c r="AR51" s="129">
        <v>6.0169498134541699E-2</v>
      </c>
      <c r="AS51" s="129">
        <v>-1.5332352195002801E-2</v>
      </c>
      <c r="AT51" s="129">
        <v>6.0218548999273397E-2</v>
      </c>
      <c r="AU51" s="129">
        <v>0.11862673156031101</v>
      </c>
      <c r="AV51" s="129">
        <v>1.9482335380314401E-2</v>
      </c>
      <c r="AW51" s="129">
        <v>8.1777438016729306E-2</v>
      </c>
      <c r="AX51" s="129">
        <v>1.46279700780951E-2</v>
      </c>
      <c r="AY51" s="129">
        <v>-3.6365987964472803E-2</v>
      </c>
      <c r="AZ51" s="129">
        <v>2.0024467922951299E-2</v>
      </c>
      <c r="BA51" s="129">
        <v>1.7347788848269301E-2</v>
      </c>
      <c r="BB51" s="129">
        <v>1.5702744909572099E-2</v>
      </c>
      <c r="BC51" s="129">
        <v>0.110004498110868</v>
      </c>
      <c r="BD51" s="129">
        <v>6.3357161969861395E-2</v>
      </c>
      <c r="BE51" s="129">
        <v>-7.9111584565225698E-2</v>
      </c>
      <c r="BF51" s="129">
        <v>2.3511956199001802E-2</v>
      </c>
      <c r="BG51" s="130">
        <v>-3.9248307166644701E-2</v>
      </c>
      <c r="BI51" s="1">
        <f t="shared" si="7"/>
        <v>0.447234047793722</v>
      </c>
    </row>
    <row r="52" spans="1:61">
      <c r="A52">
        <v>1948</v>
      </c>
      <c r="B52" s="5">
        <v>287.73020000000002</v>
      </c>
      <c r="C52" s="5">
        <f t="shared" si="0"/>
        <v>287.73451666666671</v>
      </c>
      <c r="D52" s="5">
        <v>287.80079999999998</v>
      </c>
      <c r="E52" s="5">
        <v>287.71499999999997</v>
      </c>
      <c r="F52" s="5">
        <v>287.81830000000002</v>
      </c>
      <c r="G52" s="5">
        <v>287.70490000000001</v>
      </c>
      <c r="H52" s="5">
        <v>287.70260000000002</v>
      </c>
      <c r="I52" s="5">
        <v>287.66550000000001</v>
      </c>
      <c r="J52" s="5">
        <f t="shared" si="9"/>
        <v>1.9044420492725367E-4</v>
      </c>
      <c r="K52" s="5">
        <f t="shared" si="10"/>
        <v>-7.2232482399536835E-4</v>
      </c>
      <c r="L52" s="5">
        <f t="shared" si="11"/>
        <v>1.3997489711282118E-3</v>
      </c>
      <c r="M52" s="5">
        <f t="shared" si="12"/>
        <v>-3.0790213054027182E-4</v>
      </c>
      <c r="N52" s="5">
        <f t="shared" si="13"/>
        <v>-3.8798573685761006E-4</v>
      </c>
      <c r="O52" s="5">
        <f t="shared" si="14"/>
        <v>-9.0534667066430319E-4</v>
      </c>
      <c r="P52" s="128">
        <v>0.29684637773560002</v>
      </c>
      <c r="Q52" s="129">
        <v>0.36294217210257701</v>
      </c>
      <c r="R52" s="129">
        <v>0.27787785890649203</v>
      </c>
      <c r="S52" s="129">
        <v>0.37915404741551101</v>
      </c>
      <c r="T52" s="129">
        <v>0.26735436757240899</v>
      </c>
      <c r="U52" s="129">
        <v>0.265119570222282</v>
      </c>
      <c r="V52" s="129">
        <v>0.22863025019432801</v>
      </c>
      <c r="W52" s="129">
        <v>-0.118843164793452</v>
      </c>
      <c r="X52" s="129">
        <v>-9.1084327171188306E-2</v>
      </c>
      <c r="Y52" s="129">
        <v>-0.170105254636951</v>
      </c>
      <c r="Z52" s="129">
        <v>-1.76842664946548E-2</v>
      </c>
      <c r="AA52" s="129">
        <v>-0.18542029879813501</v>
      </c>
      <c r="AB52" s="129">
        <v>-0.12992167686633099</v>
      </c>
      <c r="AC52" s="129">
        <v>0.354612323826415</v>
      </c>
      <c r="AD52" s="129">
        <v>0.38604777903759602</v>
      </c>
      <c r="AE52" s="129">
        <v>0.30074461263689001</v>
      </c>
      <c r="AF52" s="129">
        <v>0.36647162779894399</v>
      </c>
      <c r="AG52" s="129">
        <v>0.38348195348379399</v>
      </c>
      <c r="AH52" s="129">
        <v>0.33631564617485299</v>
      </c>
      <c r="AI52" s="201">
        <v>-4.3881760827934997E-2</v>
      </c>
      <c r="AJ52" s="206">
        <f t="shared" si="8"/>
        <v>-4.3881760827935011E-2</v>
      </c>
      <c r="AK52" s="129">
        <v>-9.0082046528436807E-3</v>
      </c>
      <c r="AL52" s="129">
        <v>-7.5772756550804799E-3</v>
      </c>
      <c r="AM52" s="129">
        <v>-5.3036906272211498E-2</v>
      </c>
      <c r="AN52" s="129">
        <v>-3.3048336497870402E-2</v>
      </c>
      <c r="AO52" s="129">
        <v>-0.116738081061669</v>
      </c>
      <c r="AP52" s="129">
        <v>3.5764681225998601E-2</v>
      </c>
      <c r="AQ52" s="129">
        <v>-8.3103521605096306E-2</v>
      </c>
      <c r="AR52" s="129">
        <v>7.7248298729216403E-2</v>
      </c>
      <c r="AS52" s="129">
        <v>-1.18983404098571E-2</v>
      </c>
      <c r="AT52" s="129">
        <v>4.8946908054631401E-2</v>
      </c>
      <c r="AU52" s="129">
        <v>0.14763006136109799</v>
      </c>
      <c r="AV52" s="129">
        <v>-3.2203664719531802E-3</v>
      </c>
      <c r="AW52" s="129">
        <v>1.80481210053926E-2</v>
      </c>
      <c r="AX52" s="129">
        <v>-9.4007133811317006E-2</v>
      </c>
      <c r="AY52" s="129">
        <v>-2.6752361640319501E-2</v>
      </c>
      <c r="AZ52" s="129">
        <v>1.6772811557075299E-4</v>
      </c>
      <c r="BA52" s="129">
        <v>8.6441813970907305E-2</v>
      </c>
      <c r="BB52" s="129">
        <v>3.3262511555415097E-2</v>
      </c>
      <c r="BC52" s="129">
        <v>2.94498214014993E-2</v>
      </c>
      <c r="BD52" s="129">
        <v>9.3931789626822105E-4</v>
      </c>
      <c r="BE52" s="129">
        <v>2.9494512620203701E-2</v>
      </c>
      <c r="BF52" s="129">
        <v>4.7735975589091498E-2</v>
      </c>
      <c r="BG52" s="130">
        <v>5.8692930270012697E-2</v>
      </c>
      <c r="BI52" s="1">
        <f t="shared" si="7"/>
        <v>0.25769422451448853</v>
      </c>
    </row>
    <row r="53" spans="1:61">
      <c r="A53">
        <v>1949</v>
      </c>
      <c r="B53" s="5">
        <v>287.71120000000002</v>
      </c>
      <c r="C53" s="5">
        <f t="shared" si="0"/>
        <v>287.71530000000001</v>
      </c>
      <c r="D53" s="5">
        <v>287.83150000000001</v>
      </c>
      <c r="E53" s="5">
        <v>287.65940000000001</v>
      </c>
      <c r="F53" s="5">
        <v>287.86070000000001</v>
      </c>
      <c r="G53" s="5">
        <v>287.65870000000001</v>
      </c>
      <c r="H53" s="5">
        <v>287.58929999999998</v>
      </c>
      <c r="I53" s="5">
        <v>287.69220000000001</v>
      </c>
      <c r="J53" s="5">
        <f t="shared" si="9"/>
        <v>1.6507535878862445E-4</v>
      </c>
      <c r="K53" s="5">
        <f t="shared" si="10"/>
        <v>-1.3576499903952266E-3</v>
      </c>
      <c r="L53" s="5">
        <f t="shared" si="11"/>
        <v>-1.0442520143832956E-4</v>
      </c>
      <c r="M53" s="5">
        <f t="shared" si="12"/>
        <v>5.6517940493380769E-4</v>
      </c>
      <c r="N53" s="5">
        <f t="shared" si="13"/>
        <v>1.5058990590904597E-3</v>
      </c>
      <c r="O53" s="5">
        <f t="shared" si="14"/>
        <v>-1.4372061019130022E-3</v>
      </c>
      <c r="P53" s="128">
        <v>0.277618004616423</v>
      </c>
      <c r="Q53" s="129">
        <v>0.39366754094874001</v>
      </c>
      <c r="R53" s="129">
        <v>0.22291318407292199</v>
      </c>
      <c r="S53" s="129">
        <v>0.423058221588064</v>
      </c>
      <c r="T53" s="129">
        <v>0.220281286036936</v>
      </c>
      <c r="U53" s="129">
        <v>0.149925685426296</v>
      </c>
      <c r="V53" s="129">
        <v>0.25586210962558198</v>
      </c>
      <c r="W53" s="129">
        <v>-0.13209599790606</v>
      </c>
      <c r="X53" s="129">
        <v>-5.9738332990491402E-2</v>
      </c>
      <c r="Y53" s="129">
        <v>-9.5221053081047502E-2</v>
      </c>
      <c r="Z53" s="129">
        <v>-0.169145639189309</v>
      </c>
      <c r="AA53" s="129">
        <v>-0.21812405270844601</v>
      </c>
      <c r="AB53" s="129">
        <v>-0.11825091156100501</v>
      </c>
      <c r="AC53" s="129">
        <v>0.36956712100751399</v>
      </c>
      <c r="AD53" s="129">
        <v>0.34595445232969202</v>
      </c>
      <c r="AE53" s="129">
        <v>0.30569393301095699</v>
      </c>
      <c r="AF53" s="129">
        <v>0.378407377597341</v>
      </c>
      <c r="AG53" s="129">
        <v>0.464738190052912</v>
      </c>
      <c r="AH53" s="129">
        <v>0.35304165204666998</v>
      </c>
      <c r="AI53" s="201">
        <v>-5.6391383071229401E-2</v>
      </c>
      <c r="AJ53" s="206">
        <f t="shared" si="8"/>
        <v>-5.6391383071229338E-2</v>
      </c>
      <c r="AK53" s="129">
        <v>-4.3682703446791003E-2</v>
      </c>
      <c r="AL53" s="129">
        <v>-3.9276109840898202E-2</v>
      </c>
      <c r="AM53" s="129">
        <v>5.4327075174455702E-2</v>
      </c>
      <c r="AN53" s="129">
        <v>-2.2414224401700201E-2</v>
      </c>
      <c r="AO53" s="129">
        <v>-0.23091095284121299</v>
      </c>
      <c r="AP53" s="129">
        <v>8.3290912554400603E-2</v>
      </c>
      <c r="AQ53" s="129">
        <v>3.8780450241119903E-2</v>
      </c>
      <c r="AR53" s="129">
        <v>6.2527526480948802E-3</v>
      </c>
      <c r="AS53" s="129">
        <v>0.15914229010081701</v>
      </c>
      <c r="AT53" s="129">
        <v>0.12037187930349</v>
      </c>
      <c r="AU53" s="129">
        <v>9.1907190478480005E-2</v>
      </c>
      <c r="AV53" s="129">
        <v>2.6392794514435901E-2</v>
      </c>
      <c r="AW53" s="129">
        <v>2.1264865602347499E-2</v>
      </c>
      <c r="AX53" s="129">
        <v>5.3429126416290197E-2</v>
      </c>
      <c r="AY53" s="129">
        <v>-6.5101014290121301E-2</v>
      </c>
      <c r="AZ53" s="129">
        <v>4.5462187492546401E-2</v>
      </c>
      <c r="BA53" s="129">
        <v>7.6908807351117006E-2</v>
      </c>
      <c r="BB53" s="129">
        <v>5.6900714581979601E-2</v>
      </c>
      <c r="BC53" s="129">
        <v>6.1580539134297299E-2</v>
      </c>
      <c r="BD53" s="129">
        <v>-1.5104126070468701E-3</v>
      </c>
      <c r="BE53" s="129">
        <v>3.9063887232430199E-2</v>
      </c>
      <c r="BF53" s="129">
        <v>9.2571630468739799E-2</v>
      </c>
      <c r="BG53" s="130">
        <v>9.2797928681477501E-2</v>
      </c>
      <c r="BI53" s="1">
        <f t="shared" si="7"/>
        <v>0.3476641616810407</v>
      </c>
    </row>
    <row r="54" spans="1:61">
      <c r="A54">
        <v>1950</v>
      </c>
      <c r="B54" s="5">
        <v>287.71339999999998</v>
      </c>
      <c r="C54" s="5">
        <f t="shared" si="0"/>
        <v>287.71753333333334</v>
      </c>
      <c r="D54" s="5">
        <v>287.7011</v>
      </c>
      <c r="E54" s="5">
        <v>287.58980000000003</v>
      </c>
      <c r="F54" s="5">
        <v>287.8295</v>
      </c>
      <c r="G54" s="5">
        <v>287.73509999999999</v>
      </c>
      <c r="H54" s="5">
        <v>287.61349999999999</v>
      </c>
      <c r="I54" s="5">
        <v>287.83620000000002</v>
      </c>
      <c r="J54" s="5">
        <f t="shared" si="9"/>
        <v>-1.4677558177050853E-3</v>
      </c>
      <c r="K54" s="5">
        <f t="shared" si="10"/>
        <v>5.7481302717185545E-4</v>
      </c>
      <c r="L54" s="5">
        <f t="shared" si="11"/>
        <v>-1.4810677506278958E-3</v>
      </c>
      <c r="M54" s="5">
        <f t="shared" si="12"/>
        <v>-9.6035255421195176E-4</v>
      </c>
      <c r="N54" s="5">
        <f t="shared" si="13"/>
        <v>-1.8170593668499768E-3</v>
      </c>
      <c r="O54" s="5">
        <f t="shared" si="14"/>
        <v>2.7699274170245314E-4</v>
      </c>
      <c r="P54" s="128">
        <v>0.28055322165801899</v>
      </c>
      <c r="Q54" s="129">
        <v>0.26490037212522499</v>
      </c>
      <c r="R54" s="129">
        <v>0.15138072105537501</v>
      </c>
      <c r="S54" s="129">
        <v>0.39323486413724101</v>
      </c>
      <c r="T54" s="129">
        <v>0.29820681799606003</v>
      </c>
      <c r="U54" s="129">
        <v>0.17744864385224399</v>
      </c>
      <c r="V54" s="129">
        <v>0.39814791078197198</v>
      </c>
      <c r="W54" s="129">
        <v>-0.12829497769229101</v>
      </c>
      <c r="X54" s="129">
        <v>-3.1450007181888298E-2</v>
      </c>
      <c r="Y54" s="129">
        <v>-0.15784910743229799</v>
      </c>
      <c r="Z54" s="129">
        <v>-0.234678194397304</v>
      </c>
      <c r="AA54" s="129">
        <v>-0.16578434872764</v>
      </c>
      <c r="AB54" s="129">
        <v>-5.1713230722327801E-2</v>
      </c>
      <c r="AC54" s="129">
        <v>0.33072159705458198</v>
      </c>
      <c r="AD54" s="129">
        <v>0.46519696483881001</v>
      </c>
      <c r="AE54" s="129">
        <v>0.22336832177978699</v>
      </c>
      <c r="AF54" s="129">
        <v>0.30810853112683301</v>
      </c>
      <c r="AG54" s="129">
        <v>0.43782315428268198</v>
      </c>
      <c r="AH54" s="129">
        <v>0.21911101324479801</v>
      </c>
      <c r="AI54" s="201">
        <v>-4.95407679146865E-2</v>
      </c>
      <c r="AJ54" s="206">
        <f t="shared" si="8"/>
        <v>-4.9540767914686513E-2</v>
      </c>
      <c r="AK54" s="129">
        <v>-7.7501487442702896E-2</v>
      </c>
      <c r="AL54" s="129">
        <v>-8.16667253656078E-3</v>
      </c>
      <c r="AM54" s="129">
        <v>2.31087622347558E-2</v>
      </c>
      <c r="AN54" s="129">
        <v>-8.0333496836146791E-3</v>
      </c>
      <c r="AO54" s="129">
        <v>-0.17711109214531001</v>
      </c>
      <c r="AP54" s="129">
        <v>5.4742799427026499E-2</v>
      </c>
      <c r="AQ54" s="129">
        <v>0.10625846394412899</v>
      </c>
      <c r="AR54" s="129">
        <v>3.28694670756704E-2</v>
      </c>
      <c r="AS54" s="129">
        <v>0.139876250089741</v>
      </c>
      <c r="AT54" s="129">
        <v>-1.84215491246391E-2</v>
      </c>
      <c r="AU54" s="129">
        <v>1.31313651502296E-2</v>
      </c>
      <c r="AV54" s="129">
        <v>6.1990373727735401E-2</v>
      </c>
      <c r="AW54" s="129">
        <v>0.18803219015643399</v>
      </c>
      <c r="AX54" s="129">
        <v>3.9661241515659598E-2</v>
      </c>
      <c r="AY54" s="129">
        <v>3.7268488509312102E-2</v>
      </c>
      <c r="AZ54" s="129">
        <v>8.2100466921588094E-2</v>
      </c>
      <c r="BA54" s="129">
        <v>-3.7110518464316997E-2</v>
      </c>
      <c r="BB54" s="129">
        <v>8.2646904766374901E-2</v>
      </c>
      <c r="BC54" s="129">
        <v>0.129975581883854</v>
      </c>
      <c r="BD54" s="129">
        <v>5.4392224757861998E-2</v>
      </c>
      <c r="BE54" s="129">
        <v>2.63352972254438E-2</v>
      </c>
      <c r="BF54" s="129">
        <v>5.4720813871483601E-2</v>
      </c>
      <c r="BG54" s="130">
        <v>0.14781060609322999</v>
      </c>
      <c r="BI54" s="1">
        <f t="shared" si="7"/>
        <v>0.35226592936874124</v>
      </c>
    </row>
    <row r="55" spans="1:61">
      <c r="A55">
        <v>1951</v>
      </c>
      <c r="B55" s="5">
        <v>287.67649999999998</v>
      </c>
      <c r="C55" s="5">
        <f t="shared" si="0"/>
        <v>287.68121666666667</v>
      </c>
      <c r="D55" s="5">
        <v>287.74110000000002</v>
      </c>
      <c r="E55" s="5">
        <v>287.60789999999997</v>
      </c>
      <c r="F55" s="5">
        <v>287.78030000000001</v>
      </c>
      <c r="G55" s="5">
        <v>287.72120000000001</v>
      </c>
      <c r="H55" s="5">
        <v>287.61450000000002</v>
      </c>
      <c r="I55" s="5">
        <v>287.6223</v>
      </c>
      <c r="J55" s="5">
        <f t="shared" si="9"/>
        <v>1.7871160333438052E-4</v>
      </c>
      <c r="K55" s="5">
        <f t="shared" si="10"/>
        <v>3.0722882569100829E-4</v>
      </c>
      <c r="L55" s="5">
        <f t="shared" si="11"/>
        <v>3.0323413361532658E-4</v>
      </c>
      <c r="M55" s="5">
        <f t="shared" si="12"/>
        <v>1.2985754870027955E-3</v>
      </c>
      <c r="N55" s="5">
        <f t="shared" si="13"/>
        <v>1.2877874964161984E-3</v>
      </c>
      <c r="O55" s="5">
        <f t="shared" si="14"/>
        <v>-9.988442788552987E-4</v>
      </c>
      <c r="P55" s="128">
        <v>0.24302803449340099</v>
      </c>
      <c r="Q55" s="129">
        <v>0.30325390470420599</v>
      </c>
      <c r="R55" s="129">
        <v>0.16974830525680301</v>
      </c>
      <c r="S55" s="129">
        <v>0.34225056225301298</v>
      </c>
      <c r="T55" s="129">
        <v>0.28204788995486701</v>
      </c>
      <c r="U55" s="129">
        <v>0.17534379698901101</v>
      </c>
      <c r="V55" s="129">
        <v>0.18552374780250599</v>
      </c>
      <c r="W55" s="129">
        <v>-0.14102514344046899</v>
      </c>
      <c r="X55" s="129">
        <v>-7.1496391853429403E-2</v>
      </c>
      <c r="Y55" s="129">
        <v>-6.4717269378547798E-2</v>
      </c>
      <c r="Z55" s="129">
        <v>-0.22947529313427101</v>
      </c>
      <c r="AA55" s="129">
        <v>-0.17686928304851701</v>
      </c>
      <c r="AB55" s="129">
        <v>-0.16256747978758301</v>
      </c>
      <c r="AC55" s="129">
        <v>0.31032850485616997</v>
      </c>
      <c r="AD55" s="129">
        <v>0.48041591032529102</v>
      </c>
      <c r="AE55" s="129">
        <v>0.201730797638276</v>
      </c>
      <c r="AF55" s="129">
        <v>0.32167466236154402</v>
      </c>
      <c r="AG55" s="129">
        <v>0.229903364228562</v>
      </c>
      <c r="AH55" s="129">
        <v>0.31791778972717499</v>
      </c>
      <c r="AI55" s="201">
        <v>-4.34493895174227E-2</v>
      </c>
      <c r="AJ55" s="206">
        <f t="shared" si="8"/>
        <v>-4.3449389517422596E-2</v>
      </c>
      <c r="AK55" s="129">
        <v>-0.129235587859341</v>
      </c>
      <c r="AL55" s="129">
        <v>2.0424630924253499E-2</v>
      </c>
      <c r="AM55" s="129">
        <v>-4.21094707610336E-2</v>
      </c>
      <c r="AN55" s="129">
        <v>5.4906860863923102E-2</v>
      </c>
      <c r="AO55" s="129">
        <v>-0.12123338075491499</v>
      </c>
      <c r="AP55" s="129">
        <v>2.9254103155756099E-2</v>
      </c>
      <c r="AQ55" s="129">
        <v>2.01987720000147E-2</v>
      </c>
      <c r="AR55" s="129">
        <v>-5.4507936461845902E-2</v>
      </c>
      <c r="AS55" s="129">
        <v>0.120181534657945</v>
      </c>
      <c r="AT55" s="129">
        <v>7.8651888371041395E-2</v>
      </c>
      <c r="AU55" s="129">
        <v>-1.82537427883744E-2</v>
      </c>
      <c r="AV55" s="129">
        <v>6.65290752970122E-3</v>
      </c>
      <c r="AW55" s="129">
        <v>-1.8507886671841299E-2</v>
      </c>
      <c r="AX55" s="129">
        <v>1.6058039397535101E-3</v>
      </c>
      <c r="AY55" s="129">
        <v>-1.23327082670243E-2</v>
      </c>
      <c r="AZ55" s="129">
        <v>5.3497905670099002E-2</v>
      </c>
      <c r="BA55" s="129">
        <v>9.0014229775192602E-3</v>
      </c>
      <c r="BB55" s="129">
        <v>3.9106156205991699E-2</v>
      </c>
      <c r="BC55" s="129">
        <v>0.100936013668615</v>
      </c>
      <c r="BD55" s="129">
        <v>-6.3907966886972603E-2</v>
      </c>
      <c r="BE55" s="129">
        <v>7.1871359638919302E-2</v>
      </c>
      <c r="BF55" s="129">
        <v>0.112043024722652</v>
      </c>
      <c r="BG55" s="130">
        <v>-2.5411650113255701E-2</v>
      </c>
      <c r="BI55" s="1">
        <f t="shared" si="7"/>
        <v>0.20086713878972742</v>
      </c>
    </row>
    <row r="56" spans="1:61">
      <c r="A56">
        <v>1952</v>
      </c>
      <c r="B56" s="5">
        <v>287.65690000000001</v>
      </c>
      <c r="C56" s="5">
        <f t="shared" si="0"/>
        <v>287.66109999999998</v>
      </c>
      <c r="D56" s="5">
        <v>287.76409999999998</v>
      </c>
      <c r="E56" s="5">
        <v>287.55950000000001</v>
      </c>
      <c r="F56" s="5">
        <v>287.72989999999999</v>
      </c>
      <c r="G56" s="5">
        <v>287.66590000000002</v>
      </c>
      <c r="H56" s="5">
        <v>287.56229999999999</v>
      </c>
      <c r="I56" s="5">
        <v>287.68490000000003</v>
      </c>
      <c r="J56" s="5">
        <f t="shared" si="9"/>
        <v>4.2511470051076472E-5</v>
      </c>
      <c r="K56" s="5">
        <f t="shared" si="10"/>
        <v>-2.0797459296332255E-3</v>
      </c>
      <c r="L56" s="5">
        <f t="shared" si="11"/>
        <v>-1.7575089893533402E-3</v>
      </c>
      <c r="M56" s="5">
        <f t="shared" si="12"/>
        <v>4.9797556778644059E-4</v>
      </c>
      <c r="N56" s="5">
        <f t="shared" si="13"/>
        <v>3.9701781125964231E-4</v>
      </c>
      <c r="O56" s="5">
        <f t="shared" si="14"/>
        <v>-6.2132719131155478E-4</v>
      </c>
      <c r="P56" s="128">
        <v>0.22389432958146899</v>
      </c>
      <c r="Q56" s="129">
        <v>0.32639010483745701</v>
      </c>
      <c r="R56" s="129">
        <v>0.123735280012169</v>
      </c>
      <c r="S56" s="129">
        <v>0.293911305375957</v>
      </c>
      <c r="T56" s="129">
        <v>0.22754848987409501</v>
      </c>
      <c r="U56" s="129">
        <v>0.12403456667414001</v>
      </c>
      <c r="V56" s="129">
        <v>0.24774623071499399</v>
      </c>
      <c r="W56" s="129">
        <v>-0.13430942231694801</v>
      </c>
      <c r="X56" s="129">
        <v>4.8848147857938701E-2</v>
      </c>
      <c r="Y56" s="129">
        <v>-0.110257116794684</v>
      </c>
      <c r="Z56" s="129">
        <v>-0.124539029651259</v>
      </c>
      <c r="AA56" s="129">
        <v>-0.26499610711294902</v>
      </c>
      <c r="AB56" s="129">
        <v>-0.22060300588378801</v>
      </c>
      <c r="AC56" s="129">
        <v>0.37086482180036401</v>
      </c>
      <c r="AD56" s="129">
        <v>0.40561549609554898</v>
      </c>
      <c r="AE56" s="129">
        <v>0.31396948803467201</v>
      </c>
      <c r="AF56" s="129">
        <v>0.37616246370839601</v>
      </c>
      <c r="AG56" s="129">
        <v>0.38024390171926797</v>
      </c>
      <c r="AH56" s="129">
        <v>0.37833275944393502</v>
      </c>
      <c r="AI56" s="201">
        <v>-1.0306966170696701E-2</v>
      </c>
      <c r="AJ56" s="206">
        <f t="shared" si="8"/>
        <v>-1.0306966170696721E-2</v>
      </c>
      <c r="AK56" s="129">
        <v>-0.11917829694908701</v>
      </c>
      <c r="AL56" s="129">
        <v>7.1575167253399699E-2</v>
      </c>
      <c r="AM56" s="129">
        <v>-2.9039067219969101E-3</v>
      </c>
      <c r="AN56" s="129">
        <v>6.6359934907495699E-2</v>
      </c>
      <c r="AO56" s="129">
        <v>-6.7387729343295094E-2</v>
      </c>
      <c r="AP56" s="129">
        <v>2.3655798381184898E-2</v>
      </c>
      <c r="AQ56" s="129">
        <v>3.3297849744997103E-2</v>
      </c>
      <c r="AR56" s="129">
        <v>-6.14087666440354E-3</v>
      </c>
      <c r="AS56" s="129">
        <v>1.5121075840454501E-2</v>
      </c>
      <c r="AT56" s="129">
        <v>7.1263252551148001E-2</v>
      </c>
      <c r="AU56" s="129">
        <v>4.7376904337283997E-3</v>
      </c>
      <c r="AV56" s="129">
        <v>5.5236000581226102E-2</v>
      </c>
      <c r="AW56" s="129">
        <v>7.4341423504222306E-2</v>
      </c>
      <c r="AX56" s="129">
        <v>0.122035921393433</v>
      </c>
      <c r="AY56" s="129">
        <v>0.108457944510576</v>
      </c>
      <c r="AZ56" s="129">
        <v>-3.7302343582325599E-2</v>
      </c>
      <c r="BA56" s="129">
        <v>8.6470570802248403E-3</v>
      </c>
      <c r="BB56" s="129">
        <v>6.6483274662687102E-3</v>
      </c>
      <c r="BC56" s="129">
        <v>0.118772638648238</v>
      </c>
      <c r="BD56" s="129">
        <v>5.1018114748274002E-2</v>
      </c>
      <c r="BE56" s="129">
        <v>-6.1705623146053698E-2</v>
      </c>
      <c r="BF56" s="129">
        <v>-3.1797839095304398E-2</v>
      </c>
      <c r="BG56" s="130">
        <v>-4.3045653823810398E-2</v>
      </c>
      <c r="BI56" s="1">
        <f t="shared" si="7"/>
        <v>0.31178855974139896</v>
      </c>
    </row>
    <row r="57" spans="1:61">
      <c r="A57">
        <v>1953</v>
      </c>
      <c r="B57" s="5">
        <v>287.68169999999998</v>
      </c>
      <c r="C57" s="5">
        <f t="shared" si="0"/>
        <v>287.68648333333334</v>
      </c>
      <c r="D57" s="5">
        <v>287.80500000000001</v>
      </c>
      <c r="E57" s="5">
        <v>287.65339999999998</v>
      </c>
      <c r="F57" s="5">
        <v>287.69839999999999</v>
      </c>
      <c r="G57" s="5">
        <v>287.72879999999998</v>
      </c>
      <c r="H57" s="5">
        <v>287.54390000000001</v>
      </c>
      <c r="I57" s="5">
        <v>287.68939999999998</v>
      </c>
      <c r="J57" s="5">
        <f t="shared" si="9"/>
        <v>7.8817094397198861E-4</v>
      </c>
      <c r="K57" s="5">
        <f t="shared" si="10"/>
        <v>1.8689237827381189E-3</v>
      </c>
      <c r="L57" s="5">
        <f t="shared" si="11"/>
        <v>1.5488756598965869E-3</v>
      </c>
      <c r="M57" s="5">
        <f t="shared" si="12"/>
        <v>8.9146398210387945E-4</v>
      </c>
      <c r="N57" s="5">
        <f t="shared" si="13"/>
        <v>-1.598027619386877E-3</v>
      </c>
      <c r="O57" s="5">
        <f t="shared" si="14"/>
        <v>2.8788891386848647E-3</v>
      </c>
      <c r="P57" s="128">
        <v>0.24762776738991901</v>
      </c>
      <c r="Q57" s="129">
        <v>0.36654444536355801</v>
      </c>
      <c r="R57" s="129">
        <v>0.21368661029975999</v>
      </c>
      <c r="S57" s="129">
        <v>0.25910492072671298</v>
      </c>
      <c r="T57" s="129">
        <v>0.29005500145973401</v>
      </c>
      <c r="U57" s="129">
        <v>0.107629612104801</v>
      </c>
      <c r="V57" s="129">
        <v>0.24874601438494801</v>
      </c>
      <c r="W57" s="129">
        <v>-0.143940844561075</v>
      </c>
      <c r="X57" s="129">
        <v>-4.7025164966498702E-2</v>
      </c>
      <c r="Y57" s="129">
        <v>-9.9434191688828805E-2</v>
      </c>
      <c r="Z57" s="129">
        <v>-0.17459793172252999</v>
      </c>
      <c r="AA57" s="129">
        <v>-0.221546781869392</v>
      </c>
      <c r="AB57" s="129">
        <v>-0.177100152558125</v>
      </c>
      <c r="AC57" s="129">
        <v>0.342435303080105</v>
      </c>
      <c r="AD57" s="129">
        <v>0.378901637688215</v>
      </c>
      <c r="AE57" s="129">
        <v>0.20930514826642299</v>
      </c>
      <c r="AF57" s="129">
        <v>0.35554078972768299</v>
      </c>
      <c r="AG57" s="129">
        <v>0.40070219283103298</v>
      </c>
      <c r="AH57" s="129">
        <v>0.367726746887171</v>
      </c>
      <c r="AI57" s="201">
        <v>-5.0479130584665202E-2</v>
      </c>
      <c r="AJ57" s="206">
        <f t="shared" si="8"/>
        <v>-5.0479130584665063E-2</v>
      </c>
      <c r="AK57" s="129">
        <v>-0.28610757036813</v>
      </c>
      <c r="AL57" s="129">
        <v>1.6927123198001898E-2</v>
      </c>
      <c r="AM57" s="129">
        <v>-6.8814839436811298E-2</v>
      </c>
      <c r="AN57" s="129">
        <v>6.9823208887385094E-2</v>
      </c>
      <c r="AO57" s="129">
        <v>1.5776424796229E-2</v>
      </c>
      <c r="AP57" s="129">
        <v>6.2452209950902199E-2</v>
      </c>
      <c r="AQ57" s="129">
        <v>2.35568552158156E-2</v>
      </c>
      <c r="AR57" s="129">
        <v>7.9021003115087696E-2</v>
      </c>
      <c r="AS57" s="129">
        <v>0.13187217032788101</v>
      </c>
      <c r="AT57" s="129">
        <v>-2.97503595763828E-2</v>
      </c>
      <c r="AU57" s="129">
        <v>0.10756138067210901</v>
      </c>
      <c r="AV57" s="129">
        <v>4.4384958678585898E-2</v>
      </c>
      <c r="AW57" s="129">
        <v>0.172332308153443</v>
      </c>
      <c r="AX57" s="129">
        <v>0.113435272463902</v>
      </c>
      <c r="AY57" s="129">
        <v>-7.75779538543019E-3</v>
      </c>
      <c r="AZ57" s="129">
        <v>-2.84992653100744E-2</v>
      </c>
      <c r="BA57" s="129">
        <v>-2.7585726528911801E-2</v>
      </c>
      <c r="BB57" s="129">
        <v>6.5482554466325296E-2</v>
      </c>
      <c r="BC57" s="129">
        <v>0.19486813962896499</v>
      </c>
      <c r="BD57" s="129">
        <v>7.8259752733288196E-2</v>
      </c>
      <c r="BE57" s="129">
        <v>1.4258833727467299E-3</v>
      </c>
      <c r="BF57" s="129">
        <v>2.8512325704753001E-2</v>
      </c>
      <c r="BG57" s="130">
        <v>2.43466708918731E-2</v>
      </c>
      <c r="BI57" s="1">
        <f t="shared" si="7"/>
        <v>0.32033505103017834</v>
      </c>
    </row>
    <row r="58" spans="1:61">
      <c r="A58">
        <v>1954</v>
      </c>
      <c r="B58" s="5">
        <v>287.6635</v>
      </c>
      <c r="C58" s="5">
        <f t="shared" si="0"/>
        <v>287.66775000000001</v>
      </c>
      <c r="D58" s="5">
        <v>287.85930000000002</v>
      </c>
      <c r="E58" s="5">
        <v>287.63630000000001</v>
      </c>
      <c r="F58" s="5">
        <v>287.66059999999999</v>
      </c>
      <c r="G58" s="5">
        <v>287.65370000000001</v>
      </c>
      <c r="H58" s="5">
        <v>287.56580000000002</v>
      </c>
      <c r="I58" s="5">
        <v>287.63080000000002</v>
      </c>
      <c r="J58" s="5">
        <f t="shared" si="9"/>
        <v>-1.803268256301005E-3</v>
      </c>
      <c r="K58" s="5">
        <f t="shared" si="10"/>
        <v>4.1584446619030713E-4</v>
      </c>
      <c r="L58" s="5">
        <f t="shared" si="11"/>
        <v>1.4817943710829229E-4</v>
      </c>
      <c r="M58" s="5">
        <f t="shared" si="12"/>
        <v>9.424135792003574E-4</v>
      </c>
      <c r="N58" s="5">
        <f t="shared" si="13"/>
        <v>-2.0416505692184284E-3</v>
      </c>
      <c r="O58" s="5">
        <f t="shared" si="14"/>
        <v>8.8651467854006238E-4</v>
      </c>
      <c r="P58" s="128">
        <v>0.23019947781535599</v>
      </c>
      <c r="Q58" s="129">
        <v>0.42343588456384301</v>
      </c>
      <c r="R58" s="129">
        <v>0.198039689616337</v>
      </c>
      <c r="S58" s="129">
        <v>0.222705616949497</v>
      </c>
      <c r="T58" s="129">
        <v>0.214904051862674</v>
      </c>
      <c r="U58" s="129">
        <v>0.129973235054649</v>
      </c>
      <c r="V58" s="129">
        <v>0.19213838884513701</v>
      </c>
      <c r="W58" s="129">
        <v>-0.188646551322767</v>
      </c>
      <c r="X58" s="129">
        <v>-0.12026035112700099</v>
      </c>
      <c r="Y58" s="129">
        <v>-0.104481201763974</v>
      </c>
      <c r="Z58" s="129">
        <v>-0.20230348378919399</v>
      </c>
      <c r="AA58" s="129">
        <v>-0.21314864122678001</v>
      </c>
      <c r="AB58" s="129">
        <v>-0.30303907870688801</v>
      </c>
      <c r="AC58" s="129">
        <v>0.39066440313719097</v>
      </c>
      <c r="AD58" s="129">
        <v>0.53562494626584101</v>
      </c>
      <c r="AE58" s="129">
        <v>0.27592310064846898</v>
      </c>
      <c r="AF58" s="129">
        <v>0.39489068657104498</v>
      </c>
      <c r="AG58" s="129">
        <v>0.38937685594578397</v>
      </c>
      <c r="AH58" s="129">
        <v>0.35750642625481499</v>
      </c>
      <c r="AI58" s="201">
        <v>-4.0165300871649302E-2</v>
      </c>
      <c r="AJ58" s="206">
        <f t="shared" si="8"/>
        <v>-4.0165300871649337E-2</v>
      </c>
      <c r="AK58" s="129">
        <v>-0.21161952152152699</v>
      </c>
      <c r="AL58" s="129">
        <v>-3.59639645354832E-2</v>
      </c>
      <c r="AM58" s="129">
        <v>-5.0766583629808702E-2</v>
      </c>
      <c r="AN58" s="129">
        <v>8.6870261003411997E-2</v>
      </c>
      <c r="AO58" s="129">
        <v>1.06533043251602E-2</v>
      </c>
      <c r="AP58" s="129">
        <v>2.1313747375427201E-2</v>
      </c>
      <c r="AQ58" s="129">
        <v>-3.8991599317398498E-2</v>
      </c>
      <c r="AR58" s="129">
        <v>0.115691908084954</v>
      </c>
      <c r="AS58" s="129">
        <v>5.0312684067478103E-2</v>
      </c>
      <c r="AT58" s="129">
        <v>-1.0441900269142899E-2</v>
      </c>
      <c r="AU58" s="129">
        <v>-1.00023556887549E-2</v>
      </c>
      <c r="AV58" s="129">
        <v>-4.9001654771245696E-3</v>
      </c>
      <c r="AW58" s="129">
        <v>0.105472036101616</v>
      </c>
      <c r="AX58" s="129">
        <v>-7.5066573635353906E-2</v>
      </c>
      <c r="AY58" s="129">
        <v>-3.6794521833200998E-2</v>
      </c>
      <c r="AZ58" s="129">
        <v>-6.21029426837367E-2</v>
      </c>
      <c r="BA58" s="129">
        <v>4.3991174665052299E-2</v>
      </c>
      <c r="BB58" s="129">
        <v>8.1046694341807696E-2</v>
      </c>
      <c r="BC58" s="129">
        <v>0.21073157604081399</v>
      </c>
      <c r="BD58" s="129">
        <v>8.4225935714812294E-2</v>
      </c>
      <c r="BE58" s="129">
        <v>4.20039855333698E-2</v>
      </c>
      <c r="BF58" s="129">
        <v>1.80742277176477E-2</v>
      </c>
      <c r="BG58" s="130">
        <v>5.0197746702394803E-2</v>
      </c>
      <c r="BI58" s="1">
        <f t="shared" si="7"/>
        <v>0.25931282718288495</v>
      </c>
    </row>
    <row r="59" spans="1:61">
      <c r="A59">
        <v>1955</v>
      </c>
      <c r="B59" s="5">
        <v>287.7217</v>
      </c>
      <c r="C59" s="5">
        <f t="shared" si="0"/>
        <v>287.72573333333332</v>
      </c>
      <c r="D59" s="5">
        <v>287.85520000000002</v>
      </c>
      <c r="E59" s="5">
        <v>287.80990000000003</v>
      </c>
      <c r="F59" s="5">
        <v>287.71010000000001</v>
      </c>
      <c r="G59" s="5">
        <v>287.75540000000001</v>
      </c>
      <c r="H59" s="5">
        <v>287.55180000000001</v>
      </c>
      <c r="I59" s="5">
        <v>287.67200000000003</v>
      </c>
      <c r="J59" s="5">
        <f t="shared" si="9"/>
        <v>1.7955037049899314E-4</v>
      </c>
      <c r="K59" s="5">
        <f t="shared" si="10"/>
        <v>4.5268949718102469E-4</v>
      </c>
      <c r="L59" s="5">
        <f t="shared" si="11"/>
        <v>1.8800645236504709E-3</v>
      </c>
      <c r="M59" s="5">
        <f t="shared" si="12"/>
        <v>-4.5462403948776098E-4</v>
      </c>
      <c r="N59" s="5">
        <f t="shared" si="13"/>
        <v>8.7763206514757108E-4</v>
      </c>
      <c r="O59" s="5">
        <f t="shared" si="14"/>
        <v>-1.3051643429748405E-4</v>
      </c>
      <c r="P59" s="128">
        <v>0.28747335070750002</v>
      </c>
      <c r="Q59" s="129">
        <v>0.41735306593704902</v>
      </c>
      <c r="R59" s="129">
        <v>0.37160284458536802</v>
      </c>
      <c r="S59" s="129">
        <v>0.27047373186297802</v>
      </c>
      <c r="T59" s="129">
        <v>0.31800108948135603</v>
      </c>
      <c r="U59" s="129">
        <v>0.113053952420273</v>
      </c>
      <c r="V59" s="129">
        <v>0.23435541995797801</v>
      </c>
      <c r="W59" s="129">
        <v>-0.16144766155915699</v>
      </c>
      <c r="X59" s="129">
        <v>-4.0830427832474897E-2</v>
      </c>
      <c r="Y59" s="129">
        <v>-0.11672621146323001</v>
      </c>
      <c r="Z59" s="129">
        <v>-0.10999385223033099</v>
      </c>
      <c r="AA59" s="129">
        <v>-0.20737372613160601</v>
      </c>
      <c r="AB59" s="129">
        <v>-0.33231409013814001</v>
      </c>
      <c r="AC59" s="129">
        <v>0.33520421925163602</v>
      </c>
      <c r="AD59" s="129">
        <v>0.456626420900761</v>
      </c>
      <c r="AE59" s="129">
        <v>0.22869708137051201</v>
      </c>
      <c r="AF59" s="129">
        <v>0.25870961793123098</v>
      </c>
      <c r="AG59" s="129">
        <v>0.31467246630359103</v>
      </c>
      <c r="AH59" s="129">
        <v>0.41731550975208598</v>
      </c>
      <c r="AI59" s="201">
        <v>-5.1141504329950703E-2</v>
      </c>
      <c r="AJ59" s="206">
        <f t="shared" si="8"/>
        <v>-5.1141504329950641E-2</v>
      </c>
      <c r="AK59" s="129">
        <v>-0.18460922836118199</v>
      </c>
      <c r="AL59" s="129">
        <v>-3.1505218958557103E-2</v>
      </c>
      <c r="AM59" s="129">
        <v>-4.5605224673238298E-2</v>
      </c>
      <c r="AN59" s="129">
        <v>9.9448943141396698E-2</v>
      </c>
      <c r="AO59" s="129">
        <v>-9.3436792798172505E-2</v>
      </c>
      <c r="AP59" s="129">
        <v>2.4052739035880601E-2</v>
      </c>
      <c r="AQ59" s="129">
        <v>7.0607309349952603E-3</v>
      </c>
      <c r="AR59" s="129">
        <v>0.10549015490295199</v>
      </c>
      <c r="AS59" s="129">
        <v>5.5374512846356E-2</v>
      </c>
      <c r="AT59" s="129">
        <v>6.2080573007960895E-4</v>
      </c>
      <c r="AU59" s="129">
        <v>-4.8282509234979898E-2</v>
      </c>
      <c r="AV59" s="129">
        <v>2.3652679375459201E-2</v>
      </c>
      <c r="AW59" s="129">
        <v>6.4418548347589394E-2</v>
      </c>
      <c r="AX59" s="129">
        <v>-2.3783654147621201E-2</v>
      </c>
      <c r="AY59" s="129">
        <v>-1.7757028513358301E-2</v>
      </c>
      <c r="AZ59" s="129">
        <v>1.7729723733111699E-2</v>
      </c>
      <c r="BA59" s="129">
        <v>7.7655807457574597E-2</v>
      </c>
      <c r="BB59" s="129">
        <v>4.9858507931298798E-2</v>
      </c>
      <c r="BC59" s="129">
        <v>0.14513752474113001</v>
      </c>
      <c r="BD59" s="129">
        <v>-7.4750510576507098E-2</v>
      </c>
      <c r="BE59" s="129">
        <v>4.1816753999853497E-2</v>
      </c>
      <c r="BF59" s="129">
        <v>4.7499671794128E-2</v>
      </c>
      <c r="BG59" s="130">
        <v>8.9589099697889196E-2</v>
      </c>
      <c r="BI59" s="1">
        <f t="shared" si="7"/>
        <v>0.22017897970516698</v>
      </c>
    </row>
    <row r="60" spans="1:61">
      <c r="A60">
        <v>1956</v>
      </c>
      <c r="B60" s="5">
        <v>287.70549999999997</v>
      </c>
      <c r="C60" s="5">
        <f t="shared" si="0"/>
        <v>287.70964999999995</v>
      </c>
      <c r="D60" s="5">
        <v>287.7722</v>
      </c>
      <c r="E60" s="5">
        <v>287.7167</v>
      </c>
      <c r="F60" s="5">
        <v>287.81549999999999</v>
      </c>
      <c r="G60" s="5">
        <v>287.77550000000002</v>
      </c>
      <c r="H60" s="5">
        <v>287.57350000000002</v>
      </c>
      <c r="I60" s="5">
        <v>287.60449999999997</v>
      </c>
      <c r="J60" s="5">
        <f t="shared" si="9"/>
        <v>-3.4276787885384463E-4</v>
      </c>
      <c r="K60" s="5">
        <f t="shared" si="10"/>
        <v>-2.0696395490832353E-4</v>
      </c>
      <c r="L60" s="5">
        <f t="shared" si="11"/>
        <v>-6.5691245881888127E-4</v>
      </c>
      <c r="M60" s="5">
        <f t="shared" si="12"/>
        <v>2.3254732036981363E-4</v>
      </c>
      <c r="N60" s="5">
        <f t="shared" si="13"/>
        <v>8.4597355780838268E-4</v>
      </c>
      <c r="O60" s="5">
        <f t="shared" si="14"/>
        <v>-1.0370310690277496E-4</v>
      </c>
      <c r="P60" s="128">
        <v>0.27189612112481598</v>
      </c>
      <c r="Q60" s="129">
        <v>0.33487538418637502</v>
      </c>
      <c r="R60" s="129">
        <v>0.27906249803743299</v>
      </c>
      <c r="S60" s="129">
        <v>0.37841070884542199</v>
      </c>
      <c r="T60" s="129">
        <v>0.337413918121512</v>
      </c>
      <c r="U60" s="129">
        <v>0.13478561092762201</v>
      </c>
      <c r="V60" s="129">
        <v>0.16682860663053101</v>
      </c>
      <c r="W60" s="129">
        <v>-0.18212355729115101</v>
      </c>
      <c r="X60" s="129">
        <v>-0.12795553475058299</v>
      </c>
      <c r="Y60" s="129">
        <v>-0.13591700504719001</v>
      </c>
      <c r="Z60" s="129">
        <v>-0.205518207303441</v>
      </c>
      <c r="AA60" s="129">
        <v>-0.17881737381179599</v>
      </c>
      <c r="AB60" s="129">
        <v>-0.26240966554274697</v>
      </c>
      <c r="AC60" s="129">
        <v>0.341340492639085</v>
      </c>
      <c r="AD60" s="129">
        <v>0.39302564352971098</v>
      </c>
      <c r="AE60" s="129">
        <v>0.31842644315707902</v>
      </c>
      <c r="AF60" s="129">
        <v>0.26371593082683298</v>
      </c>
      <c r="AG60" s="129">
        <v>0.35224321227354899</v>
      </c>
      <c r="AH60" s="129">
        <v>0.37929123340825299</v>
      </c>
      <c r="AI60" s="201">
        <v>-9.7453018939518105E-2</v>
      </c>
      <c r="AJ60" s="206">
        <f t="shared" si="8"/>
        <v>-9.7453018939518146E-2</v>
      </c>
      <c r="AK60" s="129">
        <v>-0.20024567082486999</v>
      </c>
      <c r="AL60" s="129">
        <v>-0.143986756109825</v>
      </c>
      <c r="AM60" s="129">
        <v>-9.4721309982787702E-2</v>
      </c>
      <c r="AN60" s="129">
        <v>0.146254970195343</v>
      </c>
      <c r="AO60" s="129">
        <v>-0.19456632797545101</v>
      </c>
      <c r="AP60" s="129">
        <v>5.6083877535388599E-2</v>
      </c>
      <c r="AQ60" s="129">
        <v>0.14766768386056101</v>
      </c>
      <c r="AR60" s="129">
        <v>5.0445310930342602E-2</v>
      </c>
      <c r="AS60" s="129">
        <v>0.15762559333467099</v>
      </c>
      <c r="AT60" s="129">
        <v>-3.2318792037813099E-2</v>
      </c>
      <c r="AU60" s="129">
        <v>-4.3000408410819001E-2</v>
      </c>
      <c r="AV60" s="129">
        <v>0.115962424897304</v>
      </c>
      <c r="AW60" s="129">
        <v>0.100540615930526</v>
      </c>
      <c r="AX60" s="129">
        <v>0.13924304342720001</v>
      </c>
      <c r="AY60" s="129">
        <v>0.100364293776692</v>
      </c>
      <c r="AZ60" s="129">
        <v>9.5997783408677095E-2</v>
      </c>
      <c r="BA60" s="129">
        <v>0.14366638794342601</v>
      </c>
      <c r="BB60" s="129">
        <v>6.90095034943283E-2</v>
      </c>
      <c r="BC60" s="129">
        <v>0.13559649373166799</v>
      </c>
      <c r="BD60" s="129">
        <v>-4.2494285163456802E-3</v>
      </c>
      <c r="BE60" s="129">
        <v>0.127052180808505</v>
      </c>
      <c r="BF60" s="129">
        <v>-4.1255705497178496E-3</v>
      </c>
      <c r="BG60" s="130">
        <v>9.0773841997531607E-2</v>
      </c>
      <c r="BI60" s="1">
        <f t="shared" si="7"/>
        <v>0.30281972233543675</v>
      </c>
    </row>
    <row r="61" spans="1:61">
      <c r="A61">
        <v>1957</v>
      </c>
      <c r="B61" s="5">
        <v>287.7346</v>
      </c>
      <c r="C61" s="5">
        <f t="shared" si="0"/>
        <v>287.73821666666663</v>
      </c>
      <c r="D61" s="5">
        <v>287.77859999999998</v>
      </c>
      <c r="E61" s="5">
        <v>287.77089999999998</v>
      </c>
      <c r="F61" s="5">
        <v>287.87130000000002</v>
      </c>
      <c r="G61" s="5">
        <v>287.74590000000001</v>
      </c>
      <c r="H61" s="5">
        <v>287.62369999999999</v>
      </c>
      <c r="I61" s="5">
        <v>287.63889999999998</v>
      </c>
      <c r="J61" s="5">
        <f t="shared" si="9"/>
        <v>1.0108671456322549E-3</v>
      </c>
      <c r="K61" s="5">
        <f t="shared" si="10"/>
        <v>-5.9665014283805107E-4</v>
      </c>
      <c r="L61" s="5">
        <f t="shared" si="11"/>
        <v>2.4596430094847577E-4</v>
      </c>
      <c r="M61" s="5">
        <f t="shared" si="12"/>
        <v>-3.5885862365248045E-4</v>
      </c>
      <c r="N61" s="5">
        <f t="shared" si="13"/>
        <v>-1.7818553017934502E-3</v>
      </c>
      <c r="O61" s="5">
        <f t="shared" si="14"/>
        <v>-1.755920023868679E-3</v>
      </c>
      <c r="P61" s="128">
        <v>0.30096355881218501</v>
      </c>
      <c r="Q61" s="129">
        <v>0.33992174916187401</v>
      </c>
      <c r="R61" s="129">
        <v>0.33365218422534298</v>
      </c>
      <c r="S61" s="129">
        <v>0.43330783208568802</v>
      </c>
      <c r="T61" s="129">
        <v>0.30840532406551802</v>
      </c>
      <c r="U61" s="129">
        <v>0.187613439787185</v>
      </c>
      <c r="V61" s="129">
        <v>0.202880823547502</v>
      </c>
      <c r="W61" s="129">
        <v>-0.18270839434709299</v>
      </c>
      <c r="X61" s="129">
        <v>-4.9570041684773899E-2</v>
      </c>
      <c r="Y61" s="129">
        <v>-8.8523539015170599E-2</v>
      </c>
      <c r="Z61" s="129">
        <v>-0.16787356626741701</v>
      </c>
      <c r="AA61" s="129">
        <v>-0.274875599118445</v>
      </c>
      <c r="AB61" s="129">
        <v>-0.33269922564966198</v>
      </c>
      <c r="AC61" s="129">
        <v>0.41760899577506</v>
      </c>
      <c r="AD61" s="129">
        <v>0.53852306370794101</v>
      </c>
      <c r="AE61" s="129">
        <v>0.448130494032284</v>
      </c>
      <c r="AF61" s="129">
        <v>0.33006179249906598</v>
      </c>
      <c r="AG61" s="129">
        <v>0.32622826545190198</v>
      </c>
      <c r="AH61" s="129">
        <v>0.44510136318410698</v>
      </c>
      <c r="AI61" s="201">
        <v>-4.8090546273112898E-2</v>
      </c>
      <c r="AJ61" s="206">
        <f t="shared" si="8"/>
        <v>-4.8090546273112933E-2</v>
      </c>
      <c r="AK61" s="129">
        <v>-0.20196025263703599</v>
      </c>
      <c r="AL61" s="129">
        <v>-5.1747054816075798E-2</v>
      </c>
      <c r="AM61" s="129">
        <v>-5.27802510968058E-2</v>
      </c>
      <c r="AN61" s="129">
        <v>0.163009539154643</v>
      </c>
      <c r="AO61" s="129">
        <v>-9.6974711970290103E-2</v>
      </c>
      <c r="AP61" s="129">
        <v>9.2486297566870199E-2</v>
      </c>
      <c r="AQ61" s="129">
        <v>5.5735532735184203E-2</v>
      </c>
      <c r="AR61" s="129">
        <v>9.6461148064065499E-2</v>
      </c>
      <c r="AS61" s="129">
        <v>0.14642702685358699</v>
      </c>
      <c r="AT61" s="129">
        <v>7.5730776475552306E-2</v>
      </c>
      <c r="AU61" s="129">
        <v>8.8077003705961901E-2</v>
      </c>
      <c r="AV61" s="129">
        <v>0.10095251931471599</v>
      </c>
      <c r="AW61" s="129">
        <v>0.123522965260349</v>
      </c>
      <c r="AX61" s="129">
        <v>0.148499977103426</v>
      </c>
      <c r="AY61" s="129">
        <v>0.105579947466708</v>
      </c>
      <c r="AZ61" s="129">
        <v>6.9287570360643203E-2</v>
      </c>
      <c r="BA61" s="129">
        <v>5.7872136382457001E-2</v>
      </c>
      <c r="BB61" s="129">
        <v>7.6046071874736706E-2</v>
      </c>
      <c r="BC61" s="129">
        <v>2.6148657145881701E-2</v>
      </c>
      <c r="BD61" s="129">
        <v>6.14401567408435E-2</v>
      </c>
      <c r="BE61" s="129">
        <v>0.114857570500532</v>
      </c>
      <c r="BF61" s="129">
        <v>4.65667277924239E-2</v>
      </c>
      <c r="BG61" s="130">
        <v>0.13121724719400099</v>
      </c>
      <c r="BI61" s="1">
        <f t="shared" si="7"/>
        <v>0.45629494391117698</v>
      </c>
    </row>
    <row r="62" spans="1:61">
      <c r="A62">
        <v>1958</v>
      </c>
      <c r="B62" s="5">
        <v>287.77870000000001</v>
      </c>
      <c r="C62" s="5">
        <f t="shared" si="0"/>
        <v>287.78215</v>
      </c>
      <c r="D62" s="5">
        <v>287.77749999999997</v>
      </c>
      <c r="E62" s="5">
        <v>287.81420000000003</v>
      </c>
      <c r="F62" s="5">
        <v>287.73950000000002</v>
      </c>
      <c r="G62" s="5">
        <v>287.76830000000001</v>
      </c>
      <c r="H62" s="5">
        <v>287.76560000000001</v>
      </c>
      <c r="I62" s="5">
        <v>287.82780000000002</v>
      </c>
      <c r="J62" s="5">
        <f t="shared" si="9"/>
        <v>-8.0412297721982329E-4</v>
      </c>
      <c r="K62" s="5">
        <f t="shared" si="10"/>
        <v>-5.8361442707033362E-4</v>
      </c>
      <c r="L62" s="5">
        <f t="shared" si="11"/>
        <v>-2.5563658610638917E-3</v>
      </c>
      <c r="M62" s="5">
        <f t="shared" si="12"/>
        <v>-2.2811811970158136E-3</v>
      </c>
      <c r="N62" s="5">
        <f t="shared" si="13"/>
        <v>-2.5141998761664119E-3</v>
      </c>
      <c r="O62" s="5">
        <f t="shared" si="14"/>
        <v>-2.5218149295419545E-4</v>
      </c>
      <c r="P62" s="128">
        <v>0.34585609434318998</v>
      </c>
      <c r="Q62" s="129">
        <v>0.34063673928471799</v>
      </c>
      <c r="R62" s="129">
        <v>0.37693914850962001</v>
      </c>
      <c r="S62" s="129">
        <v>0.30431016224770202</v>
      </c>
      <c r="T62" s="129">
        <v>0.33272764663888599</v>
      </c>
      <c r="U62" s="129">
        <v>0.33024578436157898</v>
      </c>
      <c r="V62" s="129">
        <v>0.390277085016634</v>
      </c>
      <c r="W62" s="129">
        <v>-0.193124931365105</v>
      </c>
      <c r="X62" s="129">
        <v>-9.0027352498907406E-2</v>
      </c>
      <c r="Y62" s="129">
        <v>-0.19628628725337099</v>
      </c>
      <c r="Z62" s="129">
        <v>-0.178536019255147</v>
      </c>
      <c r="AA62" s="129">
        <v>-0.316062907087655</v>
      </c>
      <c r="AB62" s="129">
        <v>-0.18471209073044201</v>
      </c>
      <c r="AC62" s="129">
        <v>0.39948132387270302</v>
      </c>
      <c r="AD62" s="129">
        <v>0.45708127247712499</v>
      </c>
      <c r="AE62" s="129">
        <v>0.47579043427248202</v>
      </c>
      <c r="AF62" s="129">
        <v>0.33360514483206299</v>
      </c>
      <c r="AG62" s="129">
        <v>0.30983937222111901</v>
      </c>
      <c r="AH62" s="129">
        <v>0.42109039556072497</v>
      </c>
      <c r="AI62" s="201">
        <v>-5.1167287766042999E-2</v>
      </c>
      <c r="AJ62" s="206">
        <f t="shared" si="8"/>
        <v>-5.1167287766042943E-2</v>
      </c>
      <c r="AK62" s="129">
        <v>-0.229625279981405</v>
      </c>
      <c r="AL62" s="129">
        <v>1.40981465278855E-2</v>
      </c>
      <c r="AM62" s="129">
        <v>-3.36645060863816E-2</v>
      </c>
      <c r="AN62" s="129">
        <v>5.5369327487255697E-2</v>
      </c>
      <c r="AO62" s="129">
        <v>-6.2014126777569303E-2</v>
      </c>
      <c r="AP62" s="129">
        <v>8.5467018861550004E-2</v>
      </c>
      <c r="AQ62" s="129">
        <v>5.9962193660851398E-2</v>
      </c>
      <c r="AR62" s="129">
        <v>4.4521835924342598E-2</v>
      </c>
      <c r="AS62" s="129">
        <v>8.6276467776201501E-2</v>
      </c>
      <c r="AT62" s="129">
        <v>0.136041848657555</v>
      </c>
      <c r="AU62" s="129">
        <v>0.100532748288799</v>
      </c>
      <c r="AV62" s="129">
        <v>5.0776090762008098E-2</v>
      </c>
      <c r="AW62" s="129">
        <v>5.6655221717221503E-2</v>
      </c>
      <c r="AX62" s="129">
        <v>7.0676676129551197E-2</v>
      </c>
      <c r="AY62" s="129">
        <v>3.4375334881985901E-2</v>
      </c>
      <c r="AZ62" s="129">
        <v>6.8218975736442602E-2</v>
      </c>
      <c r="BA62" s="129">
        <v>2.3954245344839298E-2</v>
      </c>
      <c r="BB62" s="129">
        <v>0.11277606914105701</v>
      </c>
      <c r="BC62" s="129">
        <v>9.6825673612045193E-2</v>
      </c>
      <c r="BD62" s="129">
        <v>0.108102019025636</v>
      </c>
      <c r="BE62" s="129">
        <v>0.16317424991990401</v>
      </c>
      <c r="BF62" s="129">
        <v>8.0365536058195602E-2</v>
      </c>
      <c r="BG62" s="130">
        <v>0.115412867089503</v>
      </c>
      <c r="BI62" s="1">
        <f t="shared" si="7"/>
        <v>0.40420828350617022</v>
      </c>
    </row>
    <row r="63" spans="1:61">
      <c r="A63">
        <v>1959</v>
      </c>
      <c r="B63" s="5">
        <v>287.76889999999997</v>
      </c>
      <c r="C63" s="5">
        <f t="shared" si="0"/>
        <v>287.77261666666669</v>
      </c>
      <c r="D63" s="5">
        <v>287.8177</v>
      </c>
      <c r="E63" s="5">
        <v>287.63299999999998</v>
      </c>
      <c r="F63" s="5">
        <v>287.76299999999998</v>
      </c>
      <c r="G63" s="5">
        <v>287.8503</v>
      </c>
      <c r="H63" s="5">
        <v>287.78489999999999</v>
      </c>
      <c r="I63" s="5">
        <v>287.78680000000003</v>
      </c>
      <c r="J63" s="5">
        <f t="shared" si="9"/>
        <v>-2.3149165223473878E-4</v>
      </c>
      <c r="K63" s="5">
        <f t="shared" si="10"/>
        <v>-2.2914884126079837E-3</v>
      </c>
      <c r="L63" s="5">
        <f t="shared" si="11"/>
        <v>1.1836536534460262E-3</v>
      </c>
      <c r="M63" s="5">
        <f t="shared" si="12"/>
        <v>-3.178931547491215E-3</v>
      </c>
      <c r="N63" s="5">
        <f t="shared" si="13"/>
        <v>1.514139188351582E-3</v>
      </c>
      <c r="O63" s="5">
        <f t="shared" si="14"/>
        <v>1.7743254047100088E-3</v>
      </c>
      <c r="P63" s="128">
        <v>0.33502911559889897</v>
      </c>
      <c r="Q63" s="129">
        <v>0.38026410795976001</v>
      </c>
      <c r="R63" s="129">
        <v>0.19744702249511101</v>
      </c>
      <c r="S63" s="129">
        <v>0.32407014273314799</v>
      </c>
      <c r="T63" s="129">
        <v>0.41562539698935502</v>
      </c>
      <c r="U63" s="129">
        <v>0.34551744529704798</v>
      </c>
      <c r="V63" s="129">
        <v>0.34725057811897297</v>
      </c>
      <c r="W63" s="129">
        <v>-0.19453798400841099</v>
      </c>
      <c r="X63" s="129">
        <v>-5.51702509063716E-2</v>
      </c>
      <c r="Y63" s="129">
        <v>-0.175761951931065</v>
      </c>
      <c r="Z63" s="129">
        <v>-0.26034757392568503</v>
      </c>
      <c r="AA63" s="129">
        <v>-0.21489916013729199</v>
      </c>
      <c r="AB63" s="129">
        <v>-0.26651098314164301</v>
      </c>
      <c r="AC63" s="129">
        <v>0.37896526825721799</v>
      </c>
      <c r="AD63" s="129">
        <v>0.42798518994078399</v>
      </c>
      <c r="AE63" s="129">
        <v>0.379651054695614</v>
      </c>
      <c r="AF63" s="129">
        <v>0.395416188066121</v>
      </c>
      <c r="AG63" s="129">
        <v>0.37526388715849601</v>
      </c>
      <c r="AH63" s="129">
        <v>0.31651002142507401</v>
      </c>
      <c r="AI63" s="201">
        <v>-1.9632217297771599E-2</v>
      </c>
      <c r="AJ63" s="206">
        <f t="shared" si="8"/>
        <v>-1.963221729777152E-2</v>
      </c>
      <c r="AK63" s="129">
        <v>-0.149108625405176</v>
      </c>
      <c r="AL63" s="129">
        <v>-1.2202555650731001E-2</v>
      </c>
      <c r="AM63" s="129">
        <v>5.8151443394081001E-3</v>
      </c>
      <c r="AN63" s="129">
        <v>0.11358018856788001</v>
      </c>
      <c r="AO63" s="129">
        <v>-5.6245238340238701E-2</v>
      </c>
      <c r="AP63" s="129">
        <v>6.4311069969823997E-2</v>
      </c>
      <c r="AQ63" s="129">
        <v>2.2607774710195299E-2</v>
      </c>
      <c r="AR63" s="129">
        <v>5.4398152627868498E-2</v>
      </c>
      <c r="AS63" s="129">
        <v>0.10964519663309601</v>
      </c>
      <c r="AT63" s="129">
        <v>7.5435162050609905E-2</v>
      </c>
      <c r="AU63" s="129">
        <v>5.9469063827350503E-2</v>
      </c>
      <c r="AV63" s="129">
        <v>3.4442849502454402E-2</v>
      </c>
      <c r="AW63" s="129">
        <v>0.112194740415247</v>
      </c>
      <c r="AX63" s="129">
        <v>5.7134741887921302E-2</v>
      </c>
      <c r="AY63" s="129">
        <v>6.7261967936360599E-3</v>
      </c>
      <c r="AZ63" s="129">
        <v>1.43596419574123E-2</v>
      </c>
      <c r="BA63" s="129">
        <v>-1.8201073541945299E-2</v>
      </c>
      <c r="BB63" s="129">
        <v>0.106265959594361</v>
      </c>
      <c r="BC63" s="129">
        <v>-2.7596692851261598E-3</v>
      </c>
      <c r="BD63" s="129">
        <v>0.14762888793916301</v>
      </c>
      <c r="BE63" s="129">
        <v>7.7063882606637393E-2</v>
      </c>
      <c r="BF63" s="129">
        <v>9.3709707324364899E-2</v>
      </c>
      <c r="BG63" s="130">
        <v>0.215686989386767</v>
      </c>
      <c r="BI63" s="1">
        <f t="shared" si="7"/>
        <v>0.36981494601767484</v>
      </c>
    </row>
    <row r="64" spans="1:61">
      <c r="A64">
        <v>1960</v>
      </c>
      <c r="B64" s="5">
        <v>287.72199999999998</v>
      </c>
      <c r="C64" s="5">
        <f t="shared" si="0"/>
        <v>287.72581666666667</v>
      </c>
      <c r="D64" s="5">
        <v>287.8109</v>
      </c>
      <c r="E64" s="5">
        <v>287.65620000000001</v>
      </c>
      <c r="F64" s="5">
        <v>287.74700000000001</v>
      </c>
      <c r="G64" s="5">
        <v>287.84539999999998</v>
      </c>
      <c r="H64" s="5">
        <v>287.68419999999998</v>
      </c>
      <c r="I64" s="5">
        <v>287.6112</v>
      </c>
      <c r="J64" s="5">
        <f t="shared" si="9"/>
        <v>3.1889394751688505E-4</v>
      </c>
      <c r="K64" s="5">
        <f t="shared" si="10"/>
        <v>-1.3127802484537709E-3</v>
      </c>
      <c r="L64" s="5">
        <f t="shared" si="11"/>
        <v>-2.5463485158316868E-3</v>
      </c>
      <c r="M64" s="5">
        <f t="shared" si="12"/>
        <v>-1.2124148854537609E-3</v>
      </c>
      <c r="N64" s="5">
        <f t="shared" si="13"/>
        <v>-1.4106498908700305E-4</v>
      </c>
      <c r="O64" s="5">
        <f t="shared" si="14"/>
        <v>-4.8754252219529448E-4</v>
      </c>
      <c r="P64" s="128">
        <v>0.28892102624017901</v>
      </c>
      <c r="Q64" s="129">
        <v>0.37291372236001002</v>
      </c>
      <c r="R64" s="129">
        <v>0.21966831433098799</v>
      </c>
      <c r="S64" s="129">
        <v>0.31180014490246299</v>
      </c>
      <c r="T64" s="129">
        <v>0.40875888032729701</v>
      </c>
      <c r="U64" s="129">
        <v>0.24647264947446901</v>
      </c>
      <c r="V64" s="129">
        <v>0.17391244604584699</v>
      </c>
      <c r="W64" s="129">
        <v>-0.19443347039237999</v>
      </c>
      <c r="X64" s="129">
        <v>-0.13273401454290401</v>
      </c>
      <c r="Y64" s="129">
        <v>-0.215939801421029</v>
      </c>
      <c r="Z64" s="129">
        <v>-0.16247471543709899</v>
      </c>
      <c r="AA64" s="129">
        <v>-0.20261389087721601</v>
      </c>
      <c r="AB64" s="129">
        <v>-0.25840492968364898</v>
      </c>
      <c r="AC64" s="129">
        <v>0.45334382299892001</v>
      </c>
      <c r="AD64" s="129">
        <v>0.58265990698310999</v>
      </c>
      <c r="AE64" s="129">
        <v>0.38352079978164899</v>
      </c>
      <c r="AF64" s="129">
        <v>0.43316856411530502</v>
      </c>
      <c r="AG64" s="129">
        <v>0.43689583560546902</v>
      </c>
      <c r="AH64" s="129">
        <v>0.43047400850906498</v>
      </c>
      <c r="AI64" s="201">
        <v>-3.9968134393723098E-2</v>
      </c>
      <c r="AJ64" s="206">
        <f t="shared" si="8"/>
        <v>-3.9968134393723001E-2</v>
      </c>
      <c r="AK64" s="129">
        <v>-0.130938249982477</v>
      </c>
      <c r="AL64" s="129">
        <v>-7.6515929988829598E-2</v>
      </c>
      <c r="AM64" s="129">
        <v>-2.22594708260999E-2</v>
      </c>
      <c r="AN64" s="129">
        <v>8.7757127511736102E-2</v>
      </c>
      <c r="AO64" s="129">
        <v>-5.78841486829446E-2</v>
      </c>
      <c r="AP64" s="129">
        <v>5.6386942084259303E-2</v>
      </c>
      <c r="AQ64" s="129">
        <v>4.3304951279594599E-2</v>
      </c>
      <c r="AR64" s="129">
        <v>9.96768319865282E-2</v>
      </c>
      <c r="AS64" s="129">
        <v>5.64294528836057E-2</v>
      </c>
      <c r="AT64" s="129">
        <v>3.2456207095890401E-2</v>
      </c>
      <c r="AU64" s="129">
        <v>5.0067267175677402E-2</v>
      </c>
      <c r="AV64" s="129">
        <v>1.4829895179241199E-2</v>
      </c>
      <c r="AW64" s="129">
        <v>7.0768693404261201E-2</v>
      </c>
      <c r="AX64" s="129">
        <v>2.5591505799354701E-2</v>
      </c>
      <c r="AY64" s="129">
        <v>-4.8190794878451002E-2</v>
      </c>
      <c r="AZ64" s="129">
        <v>2.1097819989279201E-2</v>
      </c>
      <c r="BA64" s="129">
        <v>4.8822515817619197E-3</v>
      </c>
      <c r="BB64" s="129">
        <v>5.3394870364991201E-2</v>
      </c>
      <c r="BC64" s="129">
        <v>-6.9275590615802598E-3</v>
      </c>
      <c r="BD64" s="129">
        <v>7.5834917017857606E-2</v>
      </c>
      <c r="BE64" s="129">
        <v>-1.44010040156672E-2</v>
      </c>
      <c r="BF64" s="129">
        <v>5.6082213990237002E-2</v>
      </c>
      <c r="BG64" s="130">
        <v>0.15638578389410801</v>
      </c>
      <c r="BI64" s="1">
        <f t="shared" si="7"/>
        <v>0.34355392584130878</v>
      </c>
    </row>
    <row r="65" spans="1:61">
      <c r="A65">
        <v>1961</v>
      </c>
      <c r="B65" s="5">
        <v>287.78769999999997</v>
      </c>
      <c r="C65" s="5">
        <f t="shared" si="0"/>
        <v>287.79209999999995</v>
      </c>
      <c r="D65" s="5">
        <v>287.76369999999997</v>
      </c>
      <c r="E65" s="5">
        <v>287.82080000000002</v>
      </c>
      <c r="F65" s="5">
        <v>287.82350000000002</v>
      </c>
      <c r="G65" s="5">
        <v>287.75200000000001</v>
      </c>
      <c r="H65" s="5">
        <v>287.77140000000003</v>
      </c>
      <c r="I65" s="5">
        <v>287.82119999999998</v>
      </c>
      <c r="J65" s="5">
        <f t="shared" si="9"/>
        <v>-3.4765854584173361E-5</v>
      </c>
      <c r="K65" s="5">
        <f t="shared" si="10"/>
        <v>-4.0837831893658638E-4</v>
      </c>
      <c r="L65" s="5">
        <f t="shared" si="11"/>
        <v>-4.0393027935770043E-4</v>
      </c>
      <c r="M65" s="5">
        <f t="shared" si="12"/>
        <v>4.4615577002510287E-4</v>
      </c>
      <c r="N65" s="5">
        <f t="shared" si="13"/>
        <v>5.4394194641155247E-4</v>
      </c>
      <c r="O65" s="5">
        <f t="shared" si="14"/>
        <v>3.6707064680224777E-4</v>
      </c>
      <c r="P65" s="128">
        <v>0.35422246771954202</v>
      </c>
      <c r="Q65" s="129">
        <v>0.32606738216207898</v>
      </c>
      <c r="R65" s="129">
        <v>0.38336391240147799</v>
      </c>
      <c r="S65" s="129">
        <v>0.38615772666599901</v>
      </c>
      <c r="T65" s="129">
        <v>0.31370030967184398</v>
      </c>
      <c r="U65" s="129">
        <v>0.33298764253902302</v>
      </c>
      <c r="V65" s="129">
        <v>0.38305783287682899</v>
      </c>
      <c r="W65" s="129">
        <v>-0.18871440174142401</v>
      </c>
      <c r="X65" s="129">
        <v>-0.132156978004843</v>
      </c>
      <c r="Y65" s="129">
        <v>-0.23860512745147799</v>
      </c>
      <c r="Z65" s="129">
        <v>-0.118073558983951</v>
      </c>
      <c r="AA65" s="129">
        <v>-0.236597950268958</v>
      </c>
      <c r="AB65" s="129">
        <v>-0.21813839399789001</v>
      </c>
      <c r="AC65" s="129">
        <v>0.43349621557926998</v>
      </c>
      <c r="AD65" s="129">
        <v>0.51338815342569399</v>
      </c>
      <c r="AE65" s="129">
        <v>0.302816931212191</v>
      </c>
      <c r="AF65" s="129">
        <v>0.46024413383929602</v>
      </c>
      <c r="AG65" s="129">
        <v>0.42803752235829501</v>
      </c>
      <c r="AH65" s="129">
        <v>0.462994337060877</v>
      </c>
      <c r="AI65" s="201">
        <v>-4.53691835068184E-2</v>
      </c>
      <c r="AJ65" s="206">
        <f t="shared" si="8"/>
        <v>-4.5369183506818324E-2</v>
      </c>
      <c r="AK65" s="129">
        <v>-0.230926982310904</v>
      </c>
      <c r="AL65" s="129">
        <v>-3.2833132315943203E-2</v>
      </c>
      <c r="AM65" s="129">
        <v>1.42180709940475E-2</v>
      </c>
      <c r="AN65" s="129">
        <v>3.6628708750185901E-3</v>
      </c>
      <c r="AO65" s="129">
        <v>1.90332552236895E-2</v>
      </c>
      <c r="AP65" s="129">
        <v>8.2263268172209705E-2</v>
      </c>
      <c r="AQ65" s="129">
        <v>5.9231616975694103E-2</v>
      </c>
      <c r="AR65" s="129">
        <v>0.10626843091137</v>
      </c>
      <c r="AS65" s="129">
        <v>0.15091171782728399</v>
      </c>
      <c r="AT65" s="129">
        <v>-5.5551257765955597E-3</v>
      </c>
      <c r="AU65" s="129">
        <v>0.100459700923295</v>
      </c>
      <c r="AV65" s="129">
        <v>6.3050419767523597E-2</v>
      </c>
      <c r="AW65" s="129">
        <v>-5.7325327005059899E-2</v>
      </c>
      <c r="AX65" s="129">
        <v>9.6292286961101994E-2</v>
      </c>
      <c r="AY65" s="129">
        <v>5.2441366553693997E-2</v>
      </c>
      <c r="AZ65" s="129">
        <v>0.12574064055388501</v>
      </c>
      <c r="BA65" s="129">
        <v>9.8103131773996197E-2</v>
      </c>
      <c r="BB65" s="129">
        <v>-1.8561793557557799E-2</v>
      </c>
      <c r="BC65" s="129">
        <v>-0.13347102889662199</v>
      </c>
      <c r="BD65" s="129">
        <v>-3.8921515440392698E-2</v>
      </c>
      <c r="BE65" s="129">
        <v>1.09872120463023E-2</v>
      </c>
      <c r="BF65" s="129">
        <v>-3.28472894162814E-2</v>
      </c>
      <c r="BG65" s="130">
        <v>0.101443653919204</v>
      </c>
      <c r="BI65" s="1">
        <f t="shared" si="7"/>
        <v>0.32616452471320312</v>
      </c>
    </row>
    <row r="66" spans="1:61">
      <c r="A66">
        <v>1962</v>
      </c>
      <c r="B66" s="5">
        <v>287.7912</v>
      </c>
      <c r="C66" s="5">
        <f t="shared" si="0"/>
        <v>287.79553333333337</v>
      </c>
      <c r="D66" s="5">
        <v>287.78730000000002</v>
      </c>
      <c r="E66" s="5">
        <v>287.81299999999999</v>
      </c>
      <c r="F66" s="5">
        <v>287.74250000000001</v>
      </c>
      <c r="G66" s="5">
        <v>287.7593</v>
      </c>
      <c r="H66" s="5">
        <v>287.74939999999998</v>
      </c>
      <c r="I66" s="5">
        <v>287.92169999999999</v>
      </c>
      <c r="J66" s="5">
        <f t="shared" si="9"/>
        <v>2.8297306693925162E-4</v>
      </c>
      <c r="K66" s="5">
        <f t="shared" si="10"/>
        <v>-4.1749544017416484E-4</v>
      </c>
      <c r="L66" s="5">
        <f t="shared" si="11"/>
        <v>-1.2795420169797733E-4</v>
      </c>
      <c r="M66" s="5">
        <f t="shared" si="12"/>
        <v>5.1070473891634549E-5</v>
      </c>
      <c r="N66" s="5">
        <f t="shared" si="13"/>
        <v>2.1926413015938007E-4</v>
      </c>
      <c r="O66" s="5">
        <f t="shared" si="14"/>
        <v>3.5492255341212919E-4</v>
      </c>
      <c r="P66" s="128">
        <v>0.35768035327417103</v>
      </c>
      <c r="Q66" s="129">
        <v>0.34934964324060003</v>
      </c>
      <c r="R66" s="129">
        <v>0.37557302952268401</v>
      </c>
      <c r="S66" s="129">
        <v>0.30488175058832201</v>
      </c>
      <c r="T66" s="129">
        <v>0.32139539496796399</v>
      </c>
      <c r="U66" s="129">
        <v>0.31131232035522699</v>
      </c>
      <c r="V66" s="129">
        <v>0.48356998097023002</v>
      </c>
      <c r="W66" s="129">
        <v>-0.178771929264951</v>
      </c>
      <c r="X66" s="129">
        <v>-0.15378059731079899</v>
      </c>
      <c r="Y66" s="129">
        <v>-0.121244661596108</v>
      </c>
      <c r="Z66" s="129">
        <v>-0.159088697636946</v>
      </c>
      <c r="AA66" s="129">
        <v>-0.14773156687948499</v>
      </c>
      <c r="AB66" s="129">
        <v>-0.312014122901416</v>
      </c>
      <c r="AC66" s="129">
        <v>0.46960977916910401</v>
      </c>
      <c r="AD66" s="129">
        <v>0.49631434090821303</v>
      </c>
      <c r="AE66" s="129">
        <v>0.46066185303430901</v>
      </c>
      <c r="AF66" s="129">
        <v>0.439496339617448</v>
      </c>
      <c r="AG66" s="129">
        <v>0.413616028795047</v>
      </c>
      <c r="AH66" s="129">
        <v>0.53796033349050199</v>
      </c>
      <c r="AI66" s="201">
        <v>-6.5373286658393606E-2</v>
      </c>
      <c r="AJ66" s="206">
        <f t="shared" si="8"/>
        <v>-6.5373286658393634E-2</v>
      </c>
      <c r="AK66" s="129">
        <v>-0.179780379857675</v>
      </c>
      <c r="AL66" s="129">
        <v>-8.8280828131303196E-2</v>
      </c>
      <c r="AM66" s="129">
        <v>-5.6186366251665697E-2</v>
      </c>
      <c r="AN66" s="129">
        <v>1.14111022432439E-2</v>
      </c>
      <c r="AO66" s="129">
        <v>-1.40299612945682E-2</v>
      </c>
      <c r="AP66" s="129">
        <v>7.3564140581413501E-2</v>
      </c>
      <c r="AQ66" s="129">
        <v>3.4674165469880301E-2</v>
      </c>
      <c r="AR66" s="129">
        <v>0.102966513093804</v>
      </c>
      <c r="AS66" s="129">
        <v>0.124023343105477</v>
      </c>
      <c r="AT66" s="129">
        <v>8.3149150390568097E-2</v>
      </c>
      <c r="AU66" s="129">
        <v>2.30075308473374E-2</v>
      </c>
      <c r="AV66" s="129">
        <v>6.3522576927186894E-2</v>
      </c>
      <c r="AW66" s="129">
        <v>-8.0360724914214601E-2</v>
      </c>
      <c r="AX66" s="129">
        <v>0.12726376704068701</v>
      </c>
      <c r="AY66" s="129">
        <v>-1.5129299380077999E-2</v>
      </c>
      <c r="AZ66" s="129">
        <v>0.19579790130052199</v>
      </c>
      <c r="BA66" s="129">
        <v>9.0041240589016497E-2</v>
      </c>
      <c r="BB66" s="129">
        <v>-1.29713836928999E-2</v>
      </c>
      <c r="BC66" s="129">
        <v>-7.3116087437711003E-2</v>
      </c>
      <c r="BD66" s="129">
        <v>-7.2005545448007496E-2</v>
      </c>
      <c r="BE66" s="129">
        <v>8.2569402191950303E-2</v>
      </c>
      <c r="BF66" s="129">
        <v>3.6525445567576698E-2</v>
      </c>
      <c r="BG66" s="130">
        <v>-3.8830133338308301E-2</v>
      </c>
      <c r="BI66" s="1">
        <f t="shared" si="7"/>
        <v>0.34957989706145981</v>
      </c>
    </row>
    <row r="67" spans="1:61">
      <c r="A67">
        <v>1963</v>
      </c>
      <c r="B67" s="5">
        <v>287.72469999999998</v>
      </c>
      <c r="C67" s="5">
        <f t="shared" si="0"/>
        <v>287.72831666666667</v>
      </c>
      <c r="D67" s="5">
        <v>287.71850000000001</v>
      </c>
      <c r="E67" s="5">
        <v>287.78269999999998</v>
      </c>
      <c r="F67" s="5">
        <v>287.72320000000002</v>
      </c>
      <c r="G67" s="5">
        <v>287.70639999999997</v>
      </c>
      <c r="H67" s="5">
        <v>287.69470000000001</v>
      </c>
      <c r="I67" s="5">
        <v>287.74439999999998</v>
      </c>
      <c r="J67" s="5">
        <f t="shared" si="9"/>
        <v>-1.3771302785038908E-3</v>
      </c>
      <c r="K67" s="5">
        <f t="shared" si="10"/>
        <v>1.668360891797227E-4</v>
      </c>
      <c r="L67" s="5">
        <f t="shared" si="11"/>
        <v>1.7552748136930307E-3</v>
      </c>
      <c r="M67" s="5">
        <f t="shared" si="12"/>
        <v>-3.0218069513976431E-4</v>
      </c>
      <c r="N67" s="5">
        <f t="shared" si="13"/>
        <v>-1.4730042884920636E-3</v>
      </c>
      <c r="O67" s="5">
        <f t="shared" si="14"/>
        <v>3.9856276543970282E-4</v>
      </c>
      <c r="P67" s="128">
        <v>0.29066275697022997</v>
      </c>
      <c r="Q67" s="129">
        <v>0.28220974658603298</v>
      </c>
      <c r="R67" s="129">
        <v>0.34468869799331903</v>
      </c>
      <c r="S67" s="129">
        <v>0.28369852157294401</v>
      </c>
      <c r="T67" s="129">
        <v>0.26884864613697301</v>
      </c>
      <c r="U67" s="129">
        <v>0.25830458877390999</v>
      </c>
      <c r="V67" s="129">
        <v>0.30622634075819999</v>
      </c>
      <c r="W67" s="129">
        <v>-0.18855838360104801</v>
      </c>
      <c r="X67" s="129">
        <v>-0.18159756248303399</v>
      </c>
      <c r="Y67" s="129">
        <v>-0.125392294029609</v>
      </c>
      <c r="Z67" s="129">
        <v>-0.21220357918025401</v>
      </c>
      <c r="AA67" s="129">
        <v>-0.15608659718480999</v>
      </c>
      <c r="AB67" s="129">
        <v>-0.26751188512753199</v>
      </c>
      <c r="AC67" s="129">
        <v>0.46952966196802198</v>
      </c>
      <c r="AD67" s="129">
        <v>0.53103619612272701</v>
      </c>
      <c r="AE67" s="129">
        <v>0.48844596555903702</v>
      </c>
      <c r="AF67" s="129">
        <v>0.383031225183742</v>
      </c>
      <c r="AG67" s="129">
        <v>0.46893490315108</v>
      </c>
      <c r="AH67" s="129">
        <v>0.476200019823522</v>
      </c>
      <c r="AI67" s="201">
        <v>-6.7127385949527205E-2</v>
      </c>
      <c r="AJ67" s="206">
        <f t="shared" si="8"/>
        <v>-6.7127385949526913E-2</v>
      </c>
      <c r="AK67" s="129">
        <v>-0.108209973918462</v>
      </c>
      <c r="AL67" s="129">
        <v>-0.21681495739750201</v>
      </c>
      <c r="AM67" s="129">
        <v>-4.3242881429193802E-2</v>
      </c>
      <c r="AN67" s="129">
        <v>-7.4911435210651602E-3</v>
      </c>
      <c r="AO67" s="129">
        <v>4.01220265185884E-2</v>
      </c>
      <c r="AP67" s="129">
        <v>3.3707579191161498E-2</v>
      </c>
      <c r="AQ67" s="129">
        <v>2.0555641041710201E-2</v>
      </c>
      <c r="AR67" s="129">
        <v>7.7669628738021801E-2</v>
      </c>
      <c r="AS67" s="129">
        <v>4.88844887374284E-2</v>
      </c>
      <c r="AT67" s="129">
        <v>2.9018130710937801E-2</v>
      </c>
      <c r="AU67" s="129">
        <v>-7.5899932722904798E-3</v>
      </c>
      <c r="AV67" s="129">
        <v>7.0982631832316595E-2</v>
      </c>
      <c r="AW67" s="129">
        <v>1.1075528818366801E-2</v>
      </c>
      <c r="AX67" s="129">
        <v>0.17689681985456199</v>
      </c>
      <c r="AY67" s="129">
        <v>9.9154696666801101E-2</v>
      </c>
      <c r="AZ67" s="129">
        <v>0.105370289431618</v>
      </c>
      <c r="BA67" s="129">
        <v>-3.7584175609765597E-2</v>
      </c>
      <c r="BB67" s="129">
        <v>-8.4211166832324102E-2</v>
      </c>
      <c r="BC67" s="129">
        <v>-6.4536092610410295E-2</v>
      </c>
      <c r="BD67" s="129">
        <v>-2.9003143655188499E-2</v>
      </c>
      <c r="BE67" s="129">
        <v>-5.6154348657059899E-2</v>
      </c>
      <c r="BF67" s="129">
        <v>-0.21935417778468</v>
      </c>
      <c r="BG67" s="130">
        <v>-5.20080714542814E-2</v>
      </c>
      <c r="BI67" s="1">
        <f t="shared" si="7"/>
        <v>0.23432293660860104</v>
      </c>
    </row>
    <row r="68" spans="1:61">
      <c r="A68">
        <v>1964</v>
      </c>
      <c r="B68" s="5">
        <v>287.53980000000001</v>
      </c>
      <c r="C68" s="5">
        <f t="shared" ref="C68:C108" si="15">AVERAGE(D68:I68)</f>
        <v>287.54395</v>
      </c>
      <c r="D68" s="5">
        <v>287.59190000000001</v>
      </c>
      <c r="E68" s="5">
        <v>287.63549999999998</v>
      </c>
      <c r="F68" s="5">
        <v>287.57940000000002</v>
      </c>
      <c r="G68" s="5">
        <v>287.51170000000002</v>
      </c>
      <c r="H68" s="5">
        <v>287.43380000000002</v>
      </c>
      <c r="I68" s="5">
        <v>287.51139999999998</v>
      </c>
      <c r="J68" s="5">
        <f t="shared" ref="J68:J99" si="16">(D68-D$111)-(Q68-Q$111)</f>
        <v>3.4554759026581006E-4</v>
      </c>
      <c r="K68" s="5">
        <f t="shared" ref="K68:K99" si="17">(E68-E$111)-(R68-R$111)</f>
        <v>-1.0922705218512629E-3</v>
      </c>
      <c r="L68" s="5">
        <f t="shared" ref="L68:L99" si="18">(F68-F$111)-(S68-S$111)</f>
        <v>-7.0985424158778732E-4</v>
      </c>
      <c r="M68" s="5">
        <f t="shared" ref="M68:M99" si="19">(G68-G$111)-(T68-T$111)</f>
        <v>5.0762265971476817E-4</v>
      </c>
      <c r="N68" s="5">
        <f t="shared" ref="N68:N99" si="20">(H68-H$111)-(U68-U$111)</f>
        <v>-6.8282476015507632E-4</v>
      </c>
      <c r="O68" s="5">
        <f t="shared" ref="O68:O99" si="21">(I68-I$111)-(V68-V$111)</f>
        <v>1.6704176392736692E-3</v>
      </c>
      <c r="P68" s="128">
        <v>0.106151043643658</v>
      </c>
      <c r="Q68" s="129">
        <v>0.15388706871726701</v>
      </c>
      <c r="R68" s="129">
        <v>0.19874780460435201</v>
      </c>
      <c r="S68" s="129">
        <v>0.14236365062822601</v>
      </c>
      <c r="T68" s="129">
        <v>7.3338842782163696E-2</v>
      </c>
      <c r="U68" s="129">
        <v>-3.3855907544193499E-3</v>
      </c>
      <c r="V68" s="129">
        <v>7.1954485884361902E-2</v>
      </c>
      <c r="W68" s="129">
        <v>-0.207898097732618</v>
      </c>
      <c r="X68" s="129">
        <v>-9.1740469871069694E-2</v>
      </c>
      <c r="Y68" s="129">
        <v>-0.148943618740077</v>
      </c>
      <c r="Z68" s="129">
        <v>-0.30657992807539303</v>
      </c>
      <c r="AA68" s="129">
        <v>-0.18637613065175099</v>
      </c>
      <c r="AB68" s="129">
        <v>-0.30585034132479899</v>
      </c>
      <c r="AC68" s="129">
        <v>0.49264109064197298</v>
      </c>
      <c r="AD68" s="129">
        <v>0.47505933319865701</v>
      </c>
      <c r="AE68" s="129">
        <v>0.48033957738431299</v>
      </c>
      <c r="AF68" s="129">
        <v>0.43225730087715403</v>
      </c>
      <c r="AG68" s="129">
        <v>0.613259672735466</v>
      </c>
      <c r="AH68" s="129">
        <v>0.46228956901427398</v>
      </c>
      <c r="AI68" s="201">
        <v>-5.6041076618418999E-2</v>
      </c>
      <c r="AJ68" s="206">
        <f t="shared" si="8"/>
        <v>-5.6041076618418909E-2</v>
      </c>
      <c r="AK68" s="129">
        <v>-0.145839693964887</v>
      </c>
      <c r="AL68" s="129">
        <v>-3.9798250288242798E-2</v>
      </c>
      <c r="AM68" s="129">
        <v>-4.5858008443246903E-2</v>
      </c>
      <c r="AN68" s="129">
        <v>-2.57573473753041E-2</v>
      </c>
      <c r="AO68" s="129">
        <v>-2.29520830204137E-2</v>
      </c>
      <c r="AP68" s="129">
        <v>4.3761122011960599E-2</v>
      </c>
      <c r="AQ68" s="129">
        <v>-4.1342069845200002E-2</v>
      </c>
      <c r="AR68" s="129">
        <v>-5.1997836541204301E-3</v>
      </c>
      <c r="AS68" s="129">
        <v>0.119161783899812</v>
      </c>
      <c r="AT68" s="129">
        <v>8.7923961732258193E-2</v>
      </c>
      <c r="AU68" s="129">
        <v>5.82617179270528E-2</v>
      </c>
      <c r="AV68" s="129">
        <v>2.8101196296495299E-2</v>
      </c>
      <c r="AW68" s="129">
        <v>-2.1775793708911799E-2</v>
      </c>
      <c r="AX68" s="129">
        <v>8.8785727462322897E-2</v>
      </c>
      <c r="AY68" s="129">
        <v>7.3292842635453298E-2</v>
      </c>
      <c r="AZ68" s="129">
        <v>2.8529021420467801E-2</v>
      </c>
      <c r="BA68" s="129">
        <v>-2.8325816326855598E-2</v>
      </c>
      <c r="BB68" s="129">
        <v>-0.18198325496288101</v>
      </c>
      <c r="BC68" s="129">
        <v>-0.196994740431364</v>
      </c>
      <c r="BD68" s="129">
        <v>-0.10963828766233499</v>
      </c>
      <c r="BE68" s="129">
        <v>-8.4702597353668793E-2</v>
      </c>
      <c r="BF68" s="129">
        <v>-0.238419965949276</v>
      </c>
      <c r="BG68" s="130">
        <v>-0.28016068341776101</v>
      </c>
      <c r="BI68" s="1">
        <f t="shared" ref="BI68:BI108" si="22">SUM(W68,AC68,AJ68,AP68,AV68,BB68)</f>
        <v>0.11858097963651101</v>
      </c>
    </row>
    <row r="69" spans="1:61">
      <c r="A69">
        <v>1965</v>
      </c>
      <c r="B69" s="5">
        <v>287.55340000000001</v>
      </c>
      <c r="C69" s="5">
        <f t="shared" si="15"/>
        <v>287.55734999999999</v>
      </c>
      <c r="D69" s="5">
        <v>287.62529999999998</v>
      </c>
      <c r="E69" s="5">
        <v>287.59980000000002</v>
      </c>
      <c r="F69" s="5">
        <v>287.55790000000002</v>
      </c>
      <c r="G69" s="5">
        <v>287.45150000000001</v>
      </c>
      <c r="H69" s="5">
        <v>287.54759999999999</v>
      </c>
      <c r="I69" s="5">
        <v>287.56200000000001</v>
      </c>
      <c r="J69" s="5">
        <f t="shared" si="16"/>
        <v>-1.8064906731092845E-3</v>
      </c>
      <c r="K69" s="5">
        <f t="shared" si="17"/>
        <v>3.6894289751077114E-4</v>
      </c>
      <c r="L69" s="5">
        <f t="shared" si="18"/>
        <v>-4.3304704356794677E-4</v>
      </c>
      <c r="M69" s="5">
        <f t="shared" si="19"/>
        <v>-2.8803975902386147E-4</v>
      </c>
      <c r="N69" s="5">
        <f t="shared" si="20"/>
        <v>6.0234095108283037E-4</v>
      </c>
      <c r="O69" s="5">
        <f t="shared" si="21"/>
        <v>4.2349993935789088E-4</v>
      </c>
      <c r="P69" s="128">
        <v>0.119746282319226</v>
      </c>
      <c r="Q69" s="129">
        <v>0.189439106980614</v>
      </c>
      <c r="R69" s="129">
        <v>0.161586591185027</v>
      </c>
      <c r="S69" s="129">
        <v>0.120586843430203</v>
      </c>
      <c r="T69" s="129">
        <v>1.3934505200893401E-2</v>
      </c>
      <c r="U69" s="129">
        <v>0.109129243534312</v>
      </c>
      <c r="V69" s="129">
        <v>0.12380140358430899</v>
      </c>
      <c r="W69" s="129">
        <v>-0.21814126195935099</v>
      </c>
      <c r="X69" s="129">
        <v>-0.1470726744393</v>
      </c>
      <c r="Y69" s="129">
        <v>-0.15684160039938799</v>
      </c>
      <c r="Z69" s="129">
        <v>-0.36020051121681701</v>
      </c>
      <c r="AA69" s="129">
        <v>-0.14313663841261301</v>
      </c>
      <c r="AB69" s="129">
        <v>-0.283454885328637</v>
      </c>
      <c r="AC69" s="129">
        <v>0.43884869889054701</v>
      </c>
      <c r="AD69" s="129">
        <v>0.48609197264494203</v>
      </c>
      <c r="AE69" s="129">
        <v>0.35227005621032897</v>
      </c>
      <c r="AF69" s="129">
        <v>0.47681022422716501</v>
      </c>
      <c r="AG69" s="129">
        <v>0.50840294425336197</v>
      </c>
      <c r="AH69" s="129">
        <v>0.370668297116935</v>
      </c>
      <c r="AI69" s="201">
        <v>-0.11420073409392401</v>
      </c>
      <c r="AJ69" s="206">
        <f t="shared" ref="AJ69:AJ109" si="23">(SUM(AL69:AO69)+$AJ$2*AK69)/(4+$AJ$2)</f>
        <v>-0.11420073409392417</v>
      </c>
      <c r="AK69" s="129">
        <v>-0.271254961509384</v>
      </c>
      <c r="AL69" s="129">
        <v>-4.4666127329946903E-2</v>
      </c>
      <c r="AM69" s="129">
        <v>-8.3249382849658105E-2</v>
      </c>
      <c r="AN69" s="129">
        <v>-6.7479739107795894E-2</v>
      </c>
      <c r="AO69" s="129">
        <v>-0.104353459672836</v>
      </c>
      <c r="AP69" s="129">
        <v>6.8441353166531299E-2</v>
      </c>
      <c r="AQ69" s="129">
        <v>-7.2672758669341406E-2</v>
      </c>
      <c r="AR69" s="129">
        <v>0.109970184718747</v>
      </c>
      <c r="AS69" s="129">
        <v>7.0372758870234906E-2</v>
      </c>
      <c r="AT69" s="129">
        <v>0.15724785535820701</v>
      </c>
      <c r="AU69" s="129">
        <v>7.7288725554808396E-2</v>
      </c>
      <c r="AV69" s="129">
        <v>2.8622922148258501E-2</v>
      </c>
      <c r="AW69" s="129">
        <v>4.9414557937552603E-2</v>
      </c>
      <c r="AX69" s="129">
        <v>5.4709505414109502E-2</v>
      </c>
      <c r="AY69" s="129">
        <v>1.3307704006933801E-2</v>
      </c>
      <c r="AZ69" s="129">
        <v>5.1890181230703498E-2</v>
      </c>
      <c r="BA69" s="129">
        <v>-2.62073378480067E-2</v>
      </c>
      <c r="BB69" s="129">
        <v>-0.17143976058417801</v>
      </c>
      <c r="BC69" s="129">
        <v>-0.117011729598687</v>
      </c>
      <c r="BD69" s="129">
        <v>-0.12783889194383799</v>
      </c>
      <c r="BE69" s="129">
        <v>-0.15252982742572299</v>
      </c>
      <c r="BF69" s="129">
        <v>-0.21517044753636499</v>
      </c>
      <c r="BG69" s="130">
        <v>-0.24464790641627501</v>
      </c>
      <c r="BI69" s="1">
        <f t="shared" si="22"/>
        <v>3.2131217567883646E-2</v>
      </c>
    </row>
    <row r="70" spans="1:61">
      <c r="A70">
        <v>1966</v>
      </c>
      <c r="B70" s="5">
        <v>287.61649999999997</v>
      </c>
      <c r="C70" s="5">
        <f t="shared" si="15"/>
        <v>287.62081666666671</v>
      </c>
      <c r="D70" s="5">
        <v>287.7099</v>
      </c>
      <c r="E70" s="5">
        <v>287.53269999999998</v>
      </c>
      <c r="F70" s="5">
        <v>287.56720000000001</v>
      </c>
      <c r="G70" s="5">
        <v>287.62380000000002</v>
      </c>
      <c r="H70" s="5">
        <v>287.5958</v>
      </c>
      <c r="I70" s="5">
        <v>287.69549999999998</v>
      </c>
      <c r="J70" s="5">
        <f t="shared" si="16"/>
        <v>1.9542310950648178E-3</v>
      </c>
      <c r="K70" s="5">
        <f t="shared" si="17"/>
        <v>-2.3721043877025505E-3</v>
      </c>
      <c r="L70" s="5">
        <f t="shared" si="18"/>
        <v>6.2388774812127679E-5</v>
      </c>
      <c r="M70" s="5">
        <f t="shared" si="19"/>
        <v>-3.0317201372645486E-4</v>
      </c>
      <c r="N70" s="5">
        <f t="shared" si="20"/>
        <v>9.7046966116229316E-4</v>
      </c>
      <c r="O70" s="5">
        <f t="shared" si="21"/>
        <v>-5.6795619025357125E-4</v>
      </c>
      <c r="P70" s="128">
        <v>0.18306684054803599</v>
      </c>
      <c r="Q70" s="129">
        <v>0.270278385212463</v>
      </c>
      <c r="R70" s="129">
        <v>9.72276384702013E-2</v>
      </c>
      <c r="S70" s="129">
        <v>0.129391407611819</v>
      </c>
      <c r="T70" s="129">
        <v>0.186249637455603</v>
      </c>
      <c r="U70" s="129">
        <v>0.15696111482424099</v>
      </c>
      <c r="V70" s="129">
        <v>0.25829285971388999</v>
      </c>
      <c r="W70" s="129">
        <v>-0.21527212033259899</v>
      </c>
      <c r="X70" s="129">
        <v>-0.157696970096594</v>
      </c>
      <c r="Y70" s="129">
        <v>-0.18893799612328599</v>
      </c>
      <c r="Z70" s="129">
        <v>-0.19236722989666</v>
      </c>
      <c r="AA70" s="129">
        <v>-0.19011865922652699</v>
      </c>
      <c r="AB70" s="129">
        <v>-0.34723974631992799</v>
      </c>
      <c r="AC70" s="129">
        <v>0.44887677861300901</v>
      </c>
      <c r="AD70" s="129">
        <v>0.54473206278930697</v>
      </c>
      <c r="AE70" s="129">
        <v>0.30530914137221998</v>
      </c>
      <c r="AF70" s="129">
        <v>0.48639406488473402</v>
      </c>
      <c r="AG70" s="129">
        <v>0.52341088238250599</v>
      </c>
      <c r="AH70" s="129">
        <v>0.38453774163627902</v>
      </c>
      <c r="AI70" s="201">
        <v>-0.10812792920257799</v>
      </c>
      <c r="AJ70" s="206">
        <f t="shared" si="23"/>
        <v>-0.10812792920257794</v>
      </c>
      <c r="AK70" s="129">
        <v>-0.12460753493149899</v>
      </c>
      <c r="AL70" s="129">
        <v>-0.12940723942608601</v>
      </c>
      <c r="AM70" s="129">
        <v>-0.133329282676413</v>
      </c>
      <c r="AN70" s="129">
        <v>-0.19151450528960301</v>
      </c>
      <c r="AO70" s="129">
        <v>3.8218916310711303E-2</v>
      </c>
      <c r="AP70" s="129">
        <v>5.9432112806882702E-2</v>
      </c>
      <c r="AQ70" s="129">
        <v>6.9059912397392495E-2</v>
      </c>
      <c r="AR70" s="129">
        <v>9.6026280872706593E-2</v>
      </c>
      <c r="AS70" s="129">
        <v>7.8299377317136903E-2</v>
      </c>
      <c r="AT70" s="129">
        <v>3.48292734424831E-2</v>
      </c>
      <c r="AU70" s="129">
        <v>1.8945720004694501E-2</v>
      </c>
      <c r="AV70" s="129">
        <v>3.3712812025123599E-2</v>
      </c>
      <c r="AW70" s="129">
        <v>1.8010873796811201E-2</v>
      </c>
      <c r="AX70" s="129">
        <v>0.13162805746725301</v>
      </c>
      <c r="AY70" s="129">
        <v>6.0618553208769299E-2</v>
      </c>
      <c r="AZ70" s="129">
        <v>-1.3674145837057901E-2</v>
      </c>
      <c r="BA70" s="129">
        <v>-2.8019278510157598E-2</v>
      </c>
      <c r="BB70" s="129">
        <v>-0.173762920003491</v>
      </c>
      <c r="BC70" s="129">
        <v>-4.85916601336953E-2</v>
      </c>
      <c r="BD70" s="129">
        <v>-0.207916161914909</v>
      </c>
      <c r="BE70" s="129">
        <v>-0.156968749532438</v>
      </c>
      <c r="BF70" s="129">
        <v>-0.29332958768134099</v>
      </c>
      <c r="BG70" s="130">
        <v>-0.16200844075507301</v>
      </c>
      <c r="BI70" s="1">
        <f t="shared" si="22"/>
        <v>4.4858733906347398E-2</v>
      </c>
    </row>
    <row r="71" spans="1:61">
      <c r="A71">
        <v>1967</v>
      </c>
      <c r="B71" s="5">
        <v>287.66430000000003</v>
      </c>
      <c r="C71" s="5">
        <f t="shared" si="15"/>
        <v>287.66876666666667</v>
      </c>
      <c r="D71" s="5">
        <v>287.72390000000001</v>
      </c>
      <c r="E71" s="5">
        <v>287.66210000000001</v>
      </c>
      <c r="F71" s="5">
        <v>287.53579999999999</v>
      </c>
      <c r="G71" s="5">
        <v>287.69720000000001</v>
      </c>
      <c r="H71" s="5">
        <v>287.64580000000001</v>
      </c>
      <c r="I71" s="5">
        <v>287.74779999999998</v>
      </c>
      <c r="J71" s="5">
        <f t="shared" si="16"/>
        <v>-8.474346201620131E-5</v>
      </c>
      <c r="K71" s="5">
        <f t="shared" si="17"/>
        <v>-1.5399383270408851E-3</v>
      </c>
      <c r="L71" s="5">
        <f t="shared" si="18"/>
        <v>1.4810654002169188E-3</v>
      </c>
      <c r="M71" s="5">
        <f t="shared" si="19"/>
        <v>-1.6355136365250877E-3</v>
      </c>
      <c r="N71" s="5">
        <f t="shared" si="20"/>
        <v>5.2622551212566648E-4</v>
      </c>
      <c r="O71" s="5">
        <f t="shared" si="21"/>
        <v>3.5055600613886906E-4</v>
      </c>
      <c r="P71" s="128">
        <v>0.23112454145578401</v>
      </c>
      <c r="Q71" s="129">
        <v>0.28631735976955403</v>
      </c>
      <c r="R71" s="129">
        <v>0.22579547240957201</v>
      </c>
      <c r="S71" s="129">
        <v>9.6572730986395003E-2</v>
      </c>
      <c r="T71" s="129">
        <v>0.26098197907839399</v>
      </c>
      <c r="U71" s="129">
        <v>0.20740535897328899</v>
      </c>
      <c r="V71" s="129">
        <v>0.3096743475175</v>
      </c>
      <c r="W71" s="129">
        <v>-0.22637004036544101</v>
      </c>
      <c r="X71" s="129">
        <v>-0.22687213014467</v>
      </c>
      <c r="Y71" s="129">
        <v>-0.16174846828852099</v>
      </c>
      <c r="Z71" s="129">
        <v>-0.18369029975576701</v>
      </c>
      <c r="AA71" s="129">
        <v>-0.22056172776439001</v>
      </c>
      <c r="AB71" s="129">
        <v>-0.33897757587385502</v>
      </c>
      <c r="AC71" s="129">
        <v>0.48617510311993301</v>
      </c>
      <c r="AD71" s="129">
        <v>0.54468584638658502</v>
      </c>
      <c r="AE71" s="129">
        <v>0.411655109649814</v>
      </c>
      <c r="AF71" s="129">
        <v>0.50581199627953299</v>
      </c>
      <c r="AG71" s="129">
        <v>0.52499748934860602</v>
      </c>
      <c r="AH71" s="129">
        <v>0.443725073935127</v>
      </c>
      <c r="AI71" s="201">
        <v>-8.9555053768412995E-2</v>
      </c>
      <c r="AJ71" s="206">
        <f t="shared" si="23"/>
        <v>-8.9555053768412773E-2</v>
      </c>
      <c r="AK71" s="129">
        <v>-0.18103167627111799</v>
      </c>
      <c r="AL71" s="129">
        <v>-8.2435992301384403E-2</v>
      </c>
      <c r="AM71" s="129">
        <v>-0.100794155325274</v>
      </c>
      <c r="AN71" s="129">
        <v>-2.3103865075370301E-2</v>
      </c>
      <c r="AO71" s="129">
        <v>-6.04095798689172E-2</v>
      </c>
      <c r="AP71" s="129">
        <v>7.1966003979377899E-2</v>
      </c>
      <c r="AQ71" s="129">
        <v>0.14554632490654701</v>
      </c>
      <c r="AR71" s="129">
        <v>2.1462125303969501E-2</v>
      </c>
      <c r="AS71" s="129">
        <v>7.2330671073530001E-2</v>
      </c>
      <c r="AT71" s="129">
        <v>7.3860031543574595E-2</v>
      </c>
      <c r="AU71" s="129">
        <v>4.6630867069268299E-2</v>
      </c>
      <c r="AV71" s="129">
        <v>8.7350065358691598E-3</v>
      </c>
      <c r="AW71" s="129">
        <v>-1.1184782669829399E-2</v>
      </c>
      <c r="AX71" s="129">
        <v>8.31264963313742E-2</v>
      </c>
      <c r="AY71" s="129">
        <v>1.9315467780529599E-2</v>
      </c>
      <c r="AZ71" s="129">
        <v>-6.9819852196815094E-2</v>
      </c>
      <c r="BA71" s="129">
        <v>2.22377034340865E-2</v>
      </c>
      <c r="BB71" s="129">
        <v>-0.108786633996646</v>
      </c>
      <c r="BC71" s="129">
        <v>-0.14190208300857399</v>
      </c>
      <c r="BD71" s="129">
        <v>-0.12367426774772999</v>
      </c>
      <c r="BE71" s="129">
        <v>-8.8615445087611901E-3</v>
      </c>
      <c r="BF71" s="129">
        <v>-0.24437219877938701</v>
      </c>
      <c r="BG71" s="130">
        <v>-2.51230759387794E-2</v>
      </c>
      <c r="BI71" s="1">
        <f t="shared" si="22"/>
        <v>0.1421643855046803</v>
      </c>
    </row>
    <row r="72" spans="1:61">
      <c r="A72">
        <v>1968</v>
      </c>
      <c r="B72" s="5">
        <v>287.71019999999999</v>
      </c>
      <c r="C72" s="5">
        <f t="shared" si="15"/>
        <v>287.71446666666662</v>
      </c>
      <c r="D72" s="5">
        <v>287.74599999999998</v>
      </c>
      <c r="E72" s="5">
        <v>287.77030000000002</v>
      </c>
      <c r="F72" s="5">
        <v>287.67829999999998</v>
      </c>
      <c r="G72" s="5">
        <v>287.63330000000002</v>
      </c>
      <c r="H72" s="5">
        <v>287.67320000000001</v>
      </c>
      <c r="I72" s="5">
        <v>287.78570000000002</v>
      </c>
      <c r="J72" s="5">
        <f t="shared" si="16"/>
        <v>8.6322159763507766E-4</v>
      </c>
      <c r="K72" s="5">
        <f t="shared" si="17"/>
        <v>-1.8684979319361639E-3</v>
      </c>
      <c r="L72" s="5">
        <f t="shared" si="18"/>
        <v>1.8047743001020078E-3</v>
      </c>
      <c r="M72" s="5">
        <f t="shared" si="19"/>
        <v>4.2888479066927054E-4</v>
      </c>
      <c r="N72" s="5">
        <f t="shared" si="20"/>
        <v>6.1658778717074703E-4</v>
      </c>
      <c r="O72" s="5">
        <f t="shared" si="21"/>
        <v>-1.1170119835250958E-3</v>
      </c>
      <c r="P72" s="128">
        <v>0.276552823611249</v>
      </c>
      <c r="Q72" s="129">
        <v>0.307469394709869</v>
      </c>
      <c r="R72" s="129">
        <v>0.33432403201447802</v>
      </c>
      <c r="S72" s="129">
        <v>0.23874902208649401</v>
      </c>
      <c r="T72" s="129">
        <v>0.19501758065121</v>
      </c>
      <c r="U72" s="129">
        <v>0.234714996698244</v>
      </c>
      <c r="V72" s="129">
        <v>0.34904191550719998</v>
      </c>
      <c r="W72" s="129">
        <v>-0.22178051442758701</v>
      </c>
      <c r="X72" s="129">
        <v>-0.192144072689927</v>
      </c>
      <c r="Y72" s="129">
        <v>-0.20950986884042699</v>
      </c>
      <c r="Z72" s="129">
        <v>-0.195692505516944</v>
      </c>
      <c r="AA72" s="129">
        <v>-0.28882954249286202</v>
      </c>
      <c r="AB72" s="129">
        <v>-0.222726582597772</v>
      </c>
      <c r="AC72" s="129">
        <v>0.533069584895838</v>
      </c>
      <c r="AD72" s="129">
        <v>0.54354211546581099</v>
      </c>
      <c r="AE72" s="129">
        <v>0.50906059647962798</v>
      </c>
      <c r="AF72" s="129">
        <v>0.58863282329662003</v>
      </c>
      <c r="AG72" s="129">
        <v>0.48011337136978199</v>
      </c>
      <c r="AH72" s="129">
        <v>0.54399901786734906</v>
      </c>
      <c r="AI72" s="201">
        <v>-7.53469659953339E-2</v>
      </c>
      <c r="AJ72" s="206">
        <f t="shared" si="23"/>
        <v>-7.5346965995333526E-2</v>
      </c>
      <c r="AK72" s="129">
        <v>-0.174331723601198</v>
      </c>
      <c r="AL72" s="129">
        <v>-1.9914595699788099E-2</v>
      </c>
      <c r="AM72" s="129">
        <v>-0.118650739862857</v>
      </c>
      <c r="AN72" s="129">
        <v>8.8446296481947597E-3</v>
      </c>
      <c r="AO72" s="129">
        <v>-7.26824004610193E-2</v>
      </c>
      <c r="AP72" s="129">
        <v>0.102824689091983</v>
      </c>
      <c r="AQ72" s="129">
        <v>0.175976645063428</v>
      </c>
      <c r="AR72" s="129">
        <v>0.184009601101081</v>
      </c>
      <c r="AS72" s="129">
        <v>0.12759612750465901</v>
      </c>
      <c r="AT72" s="129">
        <v>4.2301745569943698E-2</v>
      </c>
      <c r="AU72" s="129">
        <v>-1.57606737791979E-2</v>
      </c>
      <c r="AV72" s="129">
        <v>5.7566367502954498E-2</v>
      </c>
      <c r="AW72" s="129">
        <v>8.8955063357388994E-2</v>
      </c>
      <c r="AX72" s="129">
        <v>-2.49011319385203E-2</v>
      </c>
      <c r="AY72" s="129">
        <v>9.6006889229329304E-2</v>
      </c>
      <c r="AZ72" s="129">
        <v>1.8419891552753101E-2</v>
      </c>
      <c r="BA72" s="129">
        <v>0.109351125313821</v>
      </c>
      <c r="BB72" s="129">
        <v>-8.6922042870730798E-2</v>
      </c>
      <c r="BC72" s="129">
        <v>-7.1131913449619305E-2</v>
      </c>
      <c r="BD72" s="129">
        <v>-8.1793825190857206E-2</v>
      </c>
      <c r="BE72" s="129">
        <v>-9.4109765373161694E-2</v>
      </c>
      <c r="BF72" s="129">
        <v>-0.14027447101454901</v>
      </c>
      <c r="BG72" s="130">
        <v>-4.7300239325466002E-2</v>
      </c>
      <c r="BI72" s="1">
        <f t="shared" si="22"/>
        <v>0.30941111819712419</v>
      </c>
    </row>
    <row r="73" spans="1:61">
      <c r="A73">
        <v>1969</v>
      </c>
      <c r="B73" s="5">
        <v>287.69970000000001</v>
      </c>
      <c r="C73" s="5">
        <f t="shared" si="15"/>
        <v>287.70400000000001</v>
      </c>
      <c r="D73" s="5">
        <v>287.74959999999999</v>
      </c>
      <c r="E73" s="5">
        <v>287.78590000000003</v>
      </c>
      <c r="F73" s="5">
        <v>287.69490000000002</v>
      </c>
      <c r="G73" s="5">
        <v>287.66419999999999</v>
      </c>
      <c r="H73" s="5">
        <v>287.61219999999997</v>
      </c>
      <c r="I73" s="5">
        <v>287.71719999999999</v>
      </c>
      <c r="J73" s="5">
        <f t="shared" si="16"/>
        <v>4.0675256605887666E-4</v>
      </c>
      <c r="K73" s="5">
        <f t="shared" si="17"/>
        <v>9.2323824934315013E-4</v>
      </c>
      <c r="L73" s="5">
        <f t="shared" si="18"/>
        <v>-5.4676739548753517E-4</v>
      </c>
      <c r="M73" s="5">
        <f t="shared" si="19"/>
        <v>4.8172449116451466E-5</v>
      </c>
      <c r="N73" s="5">
        <f t="shared" si="20"/>
        <v>-3.8368616392173149E-4</v>
      </c>
      <c r="O73" s="5">
        <f t="shared" si="21"/>
        <v>4.894274746892191E-4</v>
      </c>
      <c r="P73" s="128">
        <v>0.266051293841295</v>
      </c>
      <c r="Q73" s="129">
        <v>0.31152586374145103</v>
      </c>
      <c r="R73" s="129">
        <v>0.34713229583320498</v>
      </c>
      <c r="S73" s="129">
        <v>0.25770056378212303</v>
      </c>
      <c r="T73" s="129">
        <v>0.22629829299273699</v>
      </c>
      <c r="U73" s="129">
        <v>0.17471527064930101</v>
      </c>
      <c r="V73" s="129">
        <v>0.27893547604895702</v>
      </c>
      <c r="W73" s="129">
        <v>-0.20491552615289901</v>
      </c>
      <c r="X73" s="129">
        <v>-0.18037599190256501</v>
      </c>
      <c r="Y73" s="129">
        <v>-0.228841537567575</v>
      </c>
      <c r="Z73" s="129">
        <v>-0.21762500058815701</v>
      </c>
      <c r="AA73" s="129">
        <v>-0.13163877139947999</v>
      </c>
      <c r="AB73" s="129">
        <v>-0.266096329306719</v>
      </c>
      <c r="AC73" s="129">
        <v>0.58094722235962304</v>
      </c>
      <c r="AD73" s="129">
        <v>0.551172622921001</v>
      </c>
      <c r="AE73" s="129">
        <v>0.59141170975504997</v>
      </c>
      <c r="AF73" s="129">
        <v>0.54952669142642196</v>
      </c>
      <c r="AG73" s="129">
        <v>0.58444917731037505</v>
      </c>
      <c r="AH73" s="129">
        <v>0.62817591038526599</v>
      </c>
      <c r="AI73" s="201">
        <v>-7.6254121932811295E-2</v>
      </c>
      <c r="AJ73" s="206">
        <f t="shared" si="23"/>
        <v>-7.6254121932811253E-2</v>
      </c>
      <c r="AK73" s="129">
        <v>-0.13259672377643</v>
      </c>
      <c r="AL73" s="129">
        <v>-5.1802209797813199E-2</v>
      </c>
      <c r="AM73" s="129">
        <v>-9.7523167779968306E-2</v>
      </c>
      <c r="AN73" s="129">
        <v>-0.104001296115939</v>
      </c>
      <c r="AO73" s="129">
        <v>4.6527878060942298E-3</v>
      </c>
      <c r="AP73" s="129">
        <v>7.6100047923193803E-2</v>
      </c>
      <c r="AQ73" s="129">
        <v>2.1830646250521099E-2</v>
      </c>
      <c r="AR73" s="129">
        <v>0.111127303988837</v>
      </c>
      <c r="AS73" s="129">
        <v>0.11075500121989899</v>
      </c>
      <c r="AT73" s="129">
        <v>4.6014839098518202E-2</v>
      </c>
      <c r="AU73" s="129">
        <v>9.0772449058192706E-2</v>
      </c>
      <c r="AV73" s="129">
        <v>3.9096906661552501E-2</v>
      </c>
      <c r="AW73" s="129">
        <v>9.4729424353204195E-2</v>
      </c>
      <c r="AX73" s="129">
        <v>5.3670657521251997E-3</v>
      </c>
      <c r="AY73" s="129">
        <v>5.0373036977816803E-2</v>
      </c>
      <c r="AZ73" s="129">
        <v>-2.6534790331368099E-2</v>
      </c>
      <c r="BA73" s="129">
        <v>7.1549796555984799E-2</v>
      </c>
      <c r="BB73" s="129">
        <v>-8.0283063647675498E-2</v>
      </c>
      <c r="BC73" s="129">
        <v>-8.1519019125266795E-2</v>
      </c>
      <c r="BD73" s="129">
        <v>-5.2082856957269899E-2</v>
      </c>
      <c r="BE73" s="129">
        <v>-8.64452514669551E-2</v>
      </c>
      <c r="BF73" s="129">
        <v>-0.155811614560946</v>
      </c>
      <c r="BG73" s="130">
        <v>-2.5556576127939899E-2</v>
      </c>
      <c r="BI73" s="1">
        <f t="shared" si="22"/>
        <v>0.33469146521098364</v>
      </c>
    </row>
    <row r="74" spans="1:61">
      <c r="A74">
        <v>1970</v>
      </c>
      <c r="B74" s="5">
        <v>287.74869999999999</v>
      </c>
      <c r="C74" s="5">
        <f t="shared" si="15"/>
        <v>287.75283333333329</v>
      </c>
      <c r="D74" s="5">
        <v>287.7482</v>
      </c>
      <c r="E74" s="5">
        <v>287.78210000000001</v>
      </c>
      <c r="F74" s="5">
        <v>287.71190000000001</v>
      </c>
      <c r="G74" s="5">
        <v>287.70519999999999</v>
      </c>
      <c r="H74" s="5">
        <v>287.83909999999997</v>
      </c>
      <c r="I74" s="5">
        <v>287.73050000000001</v>
      </c>
      <c r="J74" s="5">
        <f t="shared" si="16"/>
        <v>-1.4945814337377072E-3</v>
      </c>
      <c r="K74" s="5">
        <f t="shared" si="17"/>
        <v>-7.5522076293932372E-4</v>
      </c>
      <c r="L74" s="5">
        <f t="shared" si="18"/>
        <v>1.1528504061044109E-3</v>
      </c>
      <c r="M74" s="5">
        <f t="shared" si="19"/>
        <v>-5.9923272510375991E-4</v>
      </c>
      <c r="N74" s="5">
        <f t="shared" si="20"/>
        <v>-1.3735604280618041E-4</v>
      </c>
      <c r="O74" s="5">
        <f t="shared" si="21"/>
        <v>-1.3475351716475958E-3</v>
      </c>
      <c r="P74" s="128">
        <v>0.31557099599295102</v>
      </c>
      <c r="Q74" s="129">
        <v>0.31202719774125798</v>
      </c>
      <c r="R74" s="129">
        <v>0.345010754845475</v>
      </c>
      <c r="S74" s="129">
        <v>0.27300094598052699</v>
      </c>
      <c r="T74" s="129">
        <v>0.26794569816695402</v>
      </c>
      <c r="U74" s="129">
        <v>0.401368940528186</v>
      </c>
      <c r="V74" s="129">
        <v>0.29407243869530902</v>
      </c>
      <c r="W74" s="129">
        <v>-0.225972587834644</v>
      </c>
      <c r="X74" s="129">
        <v>-0.16793140773620499</v>
      </c>
      <c r="Y74" s="129">
        <v>-0.271281563105844</v>
      </c>
      <c r="Z74" s="129">
        <v>-0.234183350560215</v>
      </c>
      <c r="AA74" s="129">
        <v>-0.18109345567603399</v>
      </c>
      <c r="AB74" s="129">
        <v>-0.27537316209492202</v>
      </c>
      <c r="AC74" s="129">
        <v>0.58488976268761195</v>
      </c>
      <c r="AD74" s="129">
        <v>0.57479297436896104</v>
      </c>
      <c r="AE74" s="129">
        <v>0.59598589756239995</v>
      </c>
      <c r="AF74" s="129">
        <v>0.59529531369594202</v>
      </c>
      <c r="AG74" s="129">
        <v>0.62670884182739395</v>
      </c>
      <c r="AH74" s="129">
        <v>0.531665785983364</v>
      </c>
      <c r="AI74" s="201">
        <v>-9.2185943715139704E-2</v>
      </c>
      <c r="AJ74" s="206">
        <f t="shared" si="23"/>
        <v>-9.2185943715139454E-2</v>
      </c>
      <c r="AK74" s="129">
        <v>-0.26811230572087602</v>
      </c>
      <c r="AL74" s="129">
        <v>-0.14030324175968101</v>
      </c>
      <c r="AM74" s="129">
        <v>-1.7727158975390001E-2</v>
      </c>
      <c r="AN74" s="129">
        <v>-5.1623147291763802E-2</v>
      </c>
      <c r="AO74" s="129">
        <v>1.68361351720136E-2</v>
      </c>
      <c r="AP74" s="129">
        <v>4.4657350538682201E-2</v>
      </c>
      <c r="AQ74" s="129">
        <v>0.18529161840552799</v>
      </c>
      <c r="AR74" s="129">
        <v>-3.7540318862511399E-2</v>
      </c>
      <c r="AS74" s="129">
        <v>-1.86162800263787E-2</v>
      </c>
      <c r="AT74" s="129">
        <v>4.4817350755920402E-2</v>
      </c>
      <c r="AU74" s="129">
        <v>4.93343824208523E-2</v>
      </c>
      <c r="AV74" s="129">
        <v>3.06797650034695E-2</v>
      </c>
      <c r="AW74" s="129">
        <v>0.115297851591265</v>
      </c>
      <c r="AX74" s="129">
        <v>3.5997229826932597E-2</v>
      </c>
      <c r="AY74" s="129">
        <v>2.32534482609025E-3</v>
      </c>
      <c r="AZ74" s="129">
        <v>-5.8771262045468099E-2</v>
      </c>
      <c r="BA74" s="129">
        <v>5.8549660818527999E-2</v>
      </c>
      <c r="BB74" s="129">
        <v>-9.3497072631282596E-2</v>
      </c>
      <c r="BC74" s="129">
        <v>-0.13225494277605701</v>
      </c>
      <c r="BD74" s="129">
        <v>-0.17879080116773499</v>
      </c>
      <c r="BE74" s="129">
        <v>-2.7671813973768101E-2</v>
      </c>
      <c r="BF74" s="129">
        <v>-0.115315480825643</v>
      </c>
      <c r="BG74" s="130">
        <v>-1.3452324413208301E-2</v>
      </c>
      <c r="BI74" s="1">
        <f t="shared" si="22"/>
        <v>0.24857127404869761</v>
      </c>
    </row>
    <row r="75" spans="1:61">
      <c r="A75">
        <v>1971</v>
      </c>
      <c r="B75" s="5">
        <v>287.78469999999999</v>
      </c>
      <c r="C75" s="5">
        <f t="shared" si="15"/>
        <v>287.78860000000003</v>
      </c>
      <c r="D75" s="5">
        <v>287.83769999999998</v>
      </c>
      <c r="E75" s="5">
        <v>287.79360000000003</v>
      </c>
      <c r="F75" s="5">
        <v>287.77159999999998</v>
      </c>
      <c r="G75" s="5">
        <v>287.78190000000001</v>
      </c>
      <c r="H75" s="5">
        <v>287.74979999999999</v>
      </c>
      <c r="I75" s="5">
        <v>287.79700000000003</v>
      </c>
      <c r="J75" s="5">
        <f t="shared" si="16"/>
        <v>2.5139673889063019E-5</v>
      </c>
      <c r="K75" s="5">
        <f t="shared" si="17"/>
        <v>-5.6414967919105052E-4</v>
      </c>
      <c r="L75" s="5">
        <f t="shared" si="18"/>
        <v>8.9948809281731323E-4</v>
      </c>
      <c r="M75" s="5">
        <f t="shared" si="19"/>
        <v>-3.5759750511110688E-4</v>
      </c>
      <c r="N75" s="5">
        <f t="shared" si="20"/>
        <v>-1.6381352588933362E-3</v>
      </c>
      <c r="O75" s="5">
        <f t="shared" si="21"/>
        <v>-7.2334220419745243E-4</v>
      </c>
      <c r="P75" s="128">
        <v>0.351200582851381</v>
      </c>
      <c r="Q75" s="129">
        <v>0.40000747663361802</v>
      </c>
      <c r="R75" s="129">
        <v>0.356319683761739</v>
      </c>
      <c r="S75" s="129">
        <v>0.33295430829377798</v>
      </c>
      <c r="T75" s="129">
        <v>0.34440406294697801</v>
      </c>
      <c r="U75" s="129">
        <v>0.31356971974429299</v>
      </c>
      <c r="V75" s="129">
        <v>0.35994824572787798</v>
      </c>
      <c r="W75" s="129">
        <v>-0.21933134298728801</v>
      </c>
      <c r="X75" s="129">
        <v>-0.21723119826873399</v>
      </c>
      <c r="Y75" s="129">
        <v>-0.28301800258452597</v>
      </c>
      <c r="Z75" s="129">
        <v>-0.20673990235866299</v>
      </c>
      <c r="AA75" s="129">
        <v>-0.133000038194381</v>
      </c>
      <c r="AB75" s="129">
        <v>-0.25666757353013703</v>
      </c>
      <c r="AC75" s="129">
        <v>0.64744794600135203</v>
      </c>
      <c r="AD75" s="129">
        <v>0.63991532584094502</v>
      </c>
      <c r="AE75" s="129">
        <v>0.59844302573378605</v>
      </c>
      <c r="AF75" s="129">
        <v>0.723245431230225</v>
      </c>
      <c r="AG75" s="129">
        <v>0.67816034541959802</v>
      </c>
      <c r="AH75" s="129">
        <v>0.59747560178220704</v>
      </c>
      <c r="AI75" s="201">
        <v>-0.109985987496611</v>
      </c>
      <c r="AJ75" s="206">
        <f t="shared" si="23"/>
        <v>-0.10998598749661126</v>
      </c>
      <c r="AK75" s="129">
        <v>-0.18642541558102699</v>
      </c>
      <c r="AL75" s="129">
        <v>-0.200377673107027</v>
      </c>
      <c r="AM75" s="129">
        <v>-5.6405303245981003E-2</v>
      </c>
      <c r="AN75" s="129">
        <v>-6.15988759176389E-2</v>
      </c>
      <c r="AO75" s="129">
        <v>-4.5122669631382402E-2</v>
      </c>
      <c r="AP75" s="129">
        <v>7.6632332530709807E-2</v>
      </c>
      <c r="AQ75" s="129">
        <v>0.177024517447534</v>
      </c>
      <c r="AR75" s="129">
        <v>6.3571189982781107E-2</v>
      </c>
      <c r="AS75" s="129">
        <v>6.9898411482483797E-2</v>
      </c>
      <c r="AT75" s="129">
        <v>0.107915582167095</v>
      </c>
      <c r="AU75" s="129">
        <v>-3.5248038426345801E-2</v>
      </c>
      <c r="AV75" s="129">
        <v>2.8162704440478501E-2</v>
      </c>
      <c r="AW75" s="129">
        <v>3.1651291992773098E-2</v>
      </c>
      <c r="AX75" s="129">
        <v>0.121883136828046</v>
      </c>
      <c r="AY75" s="129">
        <v>6.0340536111766499E-2</v>
      </c>
      <c r="AZ75" s="129">
        <v>-5.1913294511905399E-2</v>
      </c>
      <c r="BA75" s="129">
        <v>-2.1148148218287501E-2</v>
      </c>
      <c r="BB75" s="129">
        <v>1.4632575593304799E-2</v>
      </c>
      <c r="BC75" s="129">
        <v>4.3411474552328799E-2</v>
      </c>
      <c r="BD75" s="129">
        <v>-8.7230030434341105E-2</v>
      </c>
      <c r="BE75" s="129">
        <v>2.9571076740353402E-3</v>
      </c>
      <c r="BF75" s="129">
        <v>0.10822979864957399</v>
      </c>
      <c r="BG75" s="130">
        <v>5.7945275249267E-3</v>
      </c>
      <c r="BI75" s="1">
        <f t="shared" si="22"/>
        <v>0.43755822808194589</v>
      </c>
    </row>
    <row r="76" spans="1:61">
      <c r="A76">
        <v>1972</v>
      </c>
      <c r="B76" s="5">
        <v>287.82589999999999</v>
      </c>
      <c r="C76" s="5">
        <f t="shared" si="15"/>
        <v>287.82931666666661</v>
      </c>
      <c r="D76" s="5">
        <v>287.7715</v>
      </c>
      <c r="E76" s="5">
        <v>287.88799999999998</v>
      </c>
      <c r="F76" s="5">
        <v>287.8073</v>
      </c>
      <c r="G76" s="5">
        <v>287.84899999999999</v>
      </c>
      <c r="H76" s="5">
        <v>287.86009999999999</v>
      </c>
      <c r="I76" s="5">
        <v>287.8</v>
      </c>
      <c r="J76" s="5">
        <f t="shared" si="16"/>
        <v>-9.427326746076492E-4</v>
      </c>
      <c r="K76" s="5">
        <f t="shared" si="17"/>
        <v>-3.1143304484154699E-4</v>
      </c>
      <c r="L76" s="5">
        <f t="shared" si="18"/>
        <v>-1.3604725237668647E-3</v>
      </c>
      <c r="M76" s="5">
        <f t="shared" si="19"/>
        <v>-2.4562897686591922E-4</v>
      </c>
      <c r="N76" s="5">
        <f t="shared" si="20"/>
        <v>-2.445705196372161E-3</v>
      </c>
      <c r="O76" s="5">
        <f t="shared" si="21"/>
        <v>-1.52140324229455E-3</v>
      </c>
      <c r="P76" s="128">
        <v>0.39266204598104998</v>
      </c>
      <c r="Q76" s="129">
        <v>0.33477534898213401</v>
      </c>
      <c r="R76" s="129">
        <v>0.45046696712734002</v>
      </c>
      <c r="S76" s="129">
        <v>0.37091426891038198</v>
      </c>
      <c r="T76" s="129">
        <v>0.41139209441871499</v>
      </c>
      <c r="U76" s="129">
        <v>0.42467728968176699</v>
      </c>
      <c r="V76" s="129">
        <v>0.36374630676596098</v>
      </c>
      <c r="W76" s="129">
        <v>-0.230965425467309</v>
      </c>
      <c r="X76" s="129">
        <v>-0.24862976677997001</v>
      </c>
      <c r="Y76" s="129">
        <v>-0.21830425251977201</v>
      </c>
      <c r="Z76" s="129">
        <v>-0.27362795044274402</v>
      </c>
      <c r="AA76" s="129">
        <v>-0.18885774640028699</v>
      </c>
      <c r="AB76" s="129">
        <v>-0.225407411193771</v>
      </c>
      <c r="AC76" s="129">
        <v>0.67221277611595198</v>
      </c>
      <c r="AD76" s="129">
        <v>0.68250606327325103</v>
      </c>
      <c r="AE76" s="129">
        <v>0.72630052908994003</v>
      </c>
      <c r="AF76" s="129">
        <v>0.68762052863826195</v>
      </c>
      <c r="AG76" s="129">
        <v>0.66421216268668104</v>
      </c>
      <c r="AH76" s="129">
        <v>0.60042459689162797</v>
      </c>
      <c r="AI76" s="201">
        <v>-9.6874450482891894E-2</v>
      </c>
      <c r="AJ76" s="206">
        <f t="shared" si="23"/>
        <v>-9.687445048289163E-2</v>
      </c>
      <c r="AK76" s="129">
        <v>-0.140724296888322</v>
      </c>
      <c r="AL76" s="129">
        <v>-0.112644862945501</v>
      </c>
      <c r="AM76" s="129">
        <v>-3.74531871949557E-3</v>
      </c>
      <c r="AN76" s="129">
        <v>-6.9965377627397601E-2</v>
      </c>
      <c r="AO76" s="129">
        <v>-0.157292396233742</v>
      </c>
      <c r="AP76" s="129">
        <v>7.3462066572596907E-2</v>
      </c>
      <c r="AQ76" s="129">
        <v>2.8441904273165598E-2</v>
      </c>
      <c r="AR76" s="129">
        <v>3.1531142715038998E-2</v>
      </c>
      <c r="AS76" s="129">
        <v>0.13991294923613301</v>
      </c>
      <c r="AT76" s="129">
        <v>0.112482435374147</v>
      </c>
      <c r="AU76" s="129">
        <v>5.4941901264498903E-2</v>
      </c>
      <c r="AV76" s="129">
        <v>4.08795005427805E-2</v>
      </c>
      <c r="AW76" s="129">
        <v>9.6410645597131805E-2</v>
      </c>
      <c r="AX76" s="129">
        <v>3.6575972802950198E-2</v>
      </c>
      <c r="AY76" s="129">
        <v>0.17543029250498399</v>
      </c>
      <c r="AZ76" s="129">
        <v>-2.7875109227124901E-2</v>
      </c>
      <c r="BA76" s="129">
        <v>-7.6144298964038598E-2</v>
      </c>
      <c r="BB76" s="129">
        <v>2.8798888861092501E-2</v>
      </c>
      <c r="BC76" s="129">
        <v>2.7352420611634801E-2</v>
      </c>
      <c r="BD76" s="129">
        <v>-2.8577684755646199E-3</v>
      </c>
      <c r="BE76" s="129">
        <v>9.0543156813964708E-3</v>
      </c>
      <c r="BF76" s="129">
        <v>8.9106158156369006E-2</v>
      </c>
      <c r="BG76" s="130">
        <v>2.1339318331627E-2</v>
      </c>
      <c r="BI76" s="1">
        <f t="shared" si="22"/>
        <v>0.48751335614222124</v>
      </c>
    </row>
    <row r="77" spans="1:61">
      <c r="A77">
        <v>1973</v>
      </c>
      <c r="B77" s="5">
        <v>287.84640000000002</v>
      </c>
      <c r="C77" s="5">
        <f t="shared" si="15"/>
        <v>287.85038333333335</v>
      </c>
      <c r="D77" s="5">
        <v>287.95100000000002</v>
      </c>
      <c r="E77" s="5">
        <v>287.79360000000003</v>
      </c>
      <c r="F77" s="5">
        <v>287.75810000000001</v>
      </c>
      <c r="G77" s="5">
        <v>287.8304</v>
      </c>
      <c r="H77" s="5">
        <v>287.94709999999998</v>
      </c>
      <c r="I77" s="5">
        <v>287.82209999999998</v>
      </c>
      <c r="J77" s="5">
        <f t="shared" si="16"/>
        <v>-1.0465518922639916E-3</v>
      </c>
      <c r="K77" s="5">
        <f t="shared" si="17"/>
        <v>1.0229559719489578E-3</v>
      </c>
      <c r="L77" s="5">
        <f t="shared" si="18"/>
        <v>-3.4236115387970001E-4</v>
      </c>
      <c r="M77" s="5">
        <f t="shared" si="19"/>
        <v>8.2437746153091185E-4</v>
      </c>
      <c r="N77" s="5">
        <f t="shared" si="20"/>
        <v>4.4916721274296245E-4</v>
      </c>
      <c r="O77" s="5">
        <f t="shared" si="21"/>
        <v>1.098848804866881E-4</v>
      </c>
      <c r="P77" s="128">
        <v>0.41242123795783903</v>
      </c>
      <c r="Q77" s="129">
        <v>0.514379168199809</v>
      </c>
      <c r="R77" s="129">
        <v>0.354732578110599</v>
      </c>
      <c r="S77" s="129">
        <v>0.32069615754051001</v>
      </c>
      <c r="T77" s="129">
        <v>0.39172208798032598</v>
      </c>
      <c r="U77" s="129">
        <v>0.50878241727264095</v>
      </c>
      <c r="V77" s="129">
        <v>0.384215018643146</v>
      </c>
      <c r="W77" s="129">
        <v>-0.25825309885645897</v>
      </c>
      <c r="X77" s="129">
        <v>-0.192973786650213</v>
      </c>
      <c r="Y77" s="129">
        <v>-0.237921761723555</v>
      </c>
      <c r="Z77" s="129">
        <v>-0.302182308658757</v>
      </c>
      <c r="AA77" s="129">
        <v>-0.21373255514907799</v>
      </c>
      <c r="AB77" s="129">
        <v>-0.34445508210069398</v>
      </c>
      <c r="AC77" s="129">
        <v>0.64829124111138303</v>
      </c>
      <c r="AD77" s="129">
        <v>0.65699863163894101</v>
      </c>
      <c r="AE77" s="129">
        <v>0.74715280423055197</v>
      </c>
      <c r="AF77" s="129">
        <v>0.60484473741376998</v>
      </c>
      <c r="AG77" s="129">
        <v>0.61095972916518804</v>
      </c>
      <c r="AH77" s="129">
        <v>0.62150030310846205</v>
      </c>
      <c r="AI77" s="201">
        <v>-0.11720233096737</v>
      </c>
      <c r="AJ77" s="206">
        <f t="shared" si="23"/>
        <v>-0.11720233096737014</v>
      </c>
      <c r="AK77" s="129">
        <v>-0.136664356423011</v>
      </c>
      <c r="AL77" s="129">
        <v>-0.25804600964818197</v>
      </c>
      <c r="AM77" s="129">
        <v>-7.5413414126387496E-2</v>
      </c>
      <c r="AN77" s="129">
        <v>-6.9617871790626396E-2</v>
      </c>
      <c r="AO77" s="129">
        <v>-4.6270002848643799E-2</v>
      </c>
      <c r="AP77" s="129">
        <v>8.5518573680121696E-2</v>
      </c>
      <c r="AQ77" s="129">
        <v>0.151934153825493</v>
      </c>
      <c r="AR77" s="129">
        <v>0.106231151306872</v>
      </c>
      <c r="AS77" s="129">
        <v>8.0675138684853195E-2</v>
      </c>
      <c r="AT77" s="129">
        <v>8.7098344079493004E-2</v>
      </c>
      <c r="AU77" s="129">
        <v>1.65408050389714E-3</v>
      </c>
      <c r="AV77" s="129">
        <v>2.93193908187276E-2</v>
      </c>
      <c r="AW77" s="129">
        <v>1.7016570572025099E-2</v>
      </c>
      <c r="AX77" s="129">
        <v>7.8928699215225606E-2</v>
      </c>
      <c r="AY77" s="129">
        <v>0.11948784627912799</v>
      </c>
      <c r="AZ77" s="129">
        <v>-7.8466470742455299E-3</v>
      </c>
      <c r="BA77" s="129">
        <v>-6.09895148984946E-2</v>
      </c>
      <c r="BB77" s="129">
        <v>4.8574274353404598E-2</v>
      </c>
      <c r="BC77" s="129">
        <v>8.3185577980202596E-2</v>
      </c>
      <c r="BD77" s="129">
        <v>-2.7700017005599799E-2</v>
      </c>
      <c r="BE77" s="129">
        <v>1.1979994436558099E-2</v>
      </c>
      <c r="BF77" s="129">
        <v>0.146449118661962</v>
      </c>
      <c r="BG77" s="130">
        <v>2.8956697693899899E-2</v>
      </c>
      <c r="BI77" s="1">
        <f t="shared" si="22"/>
        <v>0.43624805013980777</v>
      </c>
    </row>
    <row r="78" spans="1:61">
      <c r="A78">
        <v>1974</v>
      </c>
      <c r="B78" s="5">
        <v>287.84840000000003</v>
      </c>
      <c r="C78" s="5">
        <f t="shared" si="15"/>
        <v>287.85235</v>
      </c>
      <c r="D78" s="5">
        <v>287.95389999999998</v>
      </c>
      <c r="E78" s="5">
        <v>287.87130000000002</v>
      </c>
      <c r="F78" s="5">
        <v>287.77670000000001</v>
      </c>
      <c r="G78" s="5">
        <v>287.79169999999999</v>
      </c>
      <c r="H78" s="5">
        <v>287.90910000000002</v>
      </c>
      <c r="I78" s="5">
        <v>287.81139999999999</v>
      </c>
      <c r="J78" s="5">
        <f t="shared" si="16"/>
        <v>-1.9864464447808539E-3</v>
      </c>
      <c r="K78" s="5">
        <f t="shared" si="17"/>
        <v>-1.172955517986074E-3</v>
      </c>
      <c r="L78" s="5">
        <f t="shared" si="18"/>
        <v>7.4234262431471798E-5</v>
      </c>
      <c r="M78" s="5">
        <f t="shared" si="19"/>
        <v>8.820317307291492E-4</v>
      </c>
      <c r="N78" s="5">
        <f t="shared" si="20"/>
        <v>-9.2084413744142335E-5</v>
      </c>
      <c r="O78" s="5">
        <f t="shared" si="21"/>
        <v>1.0886603893129898E-3</v>
      </c>
      <c r="P78" s="128">
        <v>0.414758576703604</v>
      </c>
      <c r="Q78" s="129">
        <v>0.51821906275228002</v>
      </c>
      <c r="R78" s="129">
        <v>0.43462848960052702</v>
      </c>
      <c r="S78" s="129">
        <v>0.33887956212419101</v>
      </c>
      <c r="T78" s="129">
        <v>0.35296443371112202</v>
      </c>
      <c r="U78" s="129">
        <v>0.47132366889917399</v>
      </c>
      <c r="V78" s="129">
        <v>0.37253624313433398</v>
      </c>
      <c r="W78" s="129">
        <v>-0.22901658071205</v>
      </c>
      <c r="X78" s="129">
        <v>-0.27325588323344602</v>
      </c>
      <c r="Y78" s="129">
        <v>-0.29942210828841098</v>
      </c>
      <c r="Z78" s="129">
        <v>-0.23716590549810199</v>
      </c>
      <c r="AA78" s="129">
        <v>-0.102186335901421</v>
      </c>
      <c r="AB78" s="129">
        <v>-0.233052670638869</v>
      </c>
      <c r="AC78" s="129">
        <v>0.65897352226936601</v>
      </c>
      <c r="AD78" s="129">
        <v>0.61845443181402904</v>
      </c>
      <c r="AE78" s="129">
        <v>0.72697296056497795</v>
      </c>
      <c r="AF78" s="129">
        <v>0.62801843112856603</v>
      </c>
      <c r="AG78" s="129">
        <v>0.63886617260027301</v>
      </c>
      <c r="AH78" s="129">
        <v>0.68255561523898201</v>
      </c>
      <c r="AI78" s="201">
        <v>-0.124563093757819</v>
      </c>
      <c r="AJ78" s="206">
        <f t="shared" si="23"/>
        <v>-0.12456309375781957</v>
      </c>
      <c r="AK78" s="129">
        <v>-0.244057467837478</v>
      </c>
      <c r="AL78" s="129">
        <v>-0.20960444284122501</v>
      </c>
      <c r="AM78" s="129">
        <v>-0.130946074420592</v>
      </c>
      <c r="AN78" s="129">
        <v>-5.4538443773310498E-2</v>
      </c>
      <c r="AO78" s="129">
        <v>1.6330960083507699E-2</v>
      </c>
      <c r="AP78" s="129">
        <v>5.3824965842477403E-2</v>
      </c>
      <c r="AQ78" s="129">
        <v>0.12482983205507001</v>
      </c>
      <c r="AR78" s="129">
        <v>0.161796113784134</v>
      </c>
      <c r="AS78" s="129">
        <v>4.7458751439194202E-2</v>
      </c>
      <c r="AT78" s="129">
        <v>6.1078040373558897E-3</v>
      </c>
      <c r="AU78" s="129">
        <v>-7.1067672103367799E-2</v>
      </c>
      <c r="AV78" s="129">
        <v>5.1016708921793E-3</v>
      </c>
      <c r="AW78" s="129">
        <v>-6.5586752484421099E-2</v>
      </c>
      <c r="AX78" s="129">
        <v>4.88039547402081E-2</v>
      </c>
      <c r="AY78" s="129">
        <v>-2.89506655649347E-2</v>
      </c>
      <c r="AZ78" s="129">
        <v>0.113533197151753</v>
      </c>
      <c r="BA78" s="129">
        <v>-4.2291379381708703E-2</v>
      </c>
      <c r="BB78" s="129">
        <v>1.6904589423734202E-2</v>
      </c>
      <c r="BC78" s="129">
        <v>8.0600182846637794E-2</v>
      </c>
      <c r="BD78" s="129">
        <v>-7.3948958517632904E-2</v>
      </c>
      <c r="BE78" s="129">
        <v>3.6889915169467699E-2</v>
      </c>
      <c r="BF78" s="129">
        <v>7.5657533487287695E-2</v>
      </c>
      <c r="BG78" s="130">
        <v>-3.4675725867089099E-2</v>
      </c>
      <c r="BI78" s="1">
        <f t="shared" si="22"/>
        <v>0.38122507395788729</v>
      </c>
    </row>
    <row r="79" spans="1:61">
      <c r="A79">
        <v>1975</v>
      </c>
      <c r="B79" s="5">
        <v>287.79719999999998</v>
      </c>
      <c r="C79" s="5">
        <f t="shared" si="15"/>
        <v>287.80159999999995</v>
      </c>
      <c r="D79" s="5">
        <v>287.94650000000001</v>
      </c>
      <c r="E79" s="5">
        <v>287.82490000000001</v>
      </c>
      <c r="F79" s="5">
        <v>287.73930000000001</v>
      </c>
      <c r="G79" s="5">
        <v>287.70060000000001</v>
      </c>
      <c r="H79" s="5">
        <v>287.78559999999999</v>
      </c>
      <c r="I79" s="5">
        <v>287.81270000000001</v>
      </c>
      <c r="J79" s="5">
        <f t="shared" si="16"/>
        <v>-2.3917555636521204E-4</v>
      </c>
      <c r="K79" s="5">
        <f t="shared" si="17"/>
        <v>2.5494987822738402E-4</v>
      </c>
      <c r="L79" s="5">
        <f t="shared" si="18"/>
        <v>1.061806375251495E-3</v>
      </c>
      <c r="M79" s="5">
        <f t="shared" si="19"/>
        <v>-2.2985152367558936E-3</v>
      </c>
      <c r="N79" s="5">
        <f t="shared" si="20"/>
        <v>1.6505376323514009E-3</v>
      </c>
      <c r="O79" s="5">
        <f t="shared" si="21"/>
        <v>-5.862301400733072E-4</v>
      </c>
      <c r="P79" s="128">
        <v>0.36383358787916598</v>
      </c>
      <c r="Q79" s="129">
        <v>0.50907179186390294</v>
      </c>
      <c r="R79" s="129">
        <v>0.38680058420430802</v>
      </c>
      <c r="S79" s="129">
        <v>0.30049199001137999</v>
      </c>
      <c r="T79" s="129">
        <v>0.26504498067862398</v>
      </c>
      <c r="U79" s="129">
        <v>0.34608104685304297</v>
      </c>
      <c r="V79" s="129">
        <v>0.37551113366373501</v>
      </c>
      <c r="W79" s="129">
        <v>-0.26744678789671</v>
      </c>
      <c r="X79" s="129">
        <v>-0.32555043200073802</v>
      </c>
      <c r="Y79" s="129">
        <v>-0.26886356314457699</v>
      </c>
      <c r="Z79" s="129">
        <v>-0.247359332680503</v>
      </c>
      <c r="AA79" s="129">
        <v>-0.22935732611381299</v>
      </c>
      <c r="AB79" s="129">
        <v>-0.26610328554391999</v>
      </c>
      <c r="AC79" s="129">
        <v>0.64595203481754804</v>
      </c>
      <c r="AD79" s="129">
        <v>0.68517670809688902</v>
      </c>
      <c r="AE79" s="129">
        <v>0.60894736049124198</v>
      </c>
      <c r="AF79" s="129">
        <v>0.644031538647027</v>
      </c>
      <c r="AG79" s="129">
        <v>0.60198735738509801</v>
      </c>
      <c r="AH79" s="129">
        <v>0.68961720946748495</v>
      </c>
      <c r="AI79" s="201">
        <v>-4.7503789677500602E-2</v>
      </c>
      <c r="AJ79" s="206">
        <f t="shared" si="23"/>
        <v>-4.7503789677500664E-2</v>
      </c>
      <c r="AK79" s="129">
        <v>-0.259086765516713</v>
      </c>
      <c r="AL79" s="129">
        <v>2.1758914064378101E-2</v>
      </c>
      <c r="AM79" s="129">
        <v>4.1515161058271098E-2</v>
      </c>
      <c r="AN79" s="129">
        <v>-5.4375424415979902E-2</v>
      </c>
      <c r="AO79" s="129">
        <v>1.2669166422540399E-2</v>
      </c>
      <c r="AP79" s="129">
        <v>3.9325737479066397E-2</v>
      </c>
      <c r="AQ79" s="129">
        <v>0.103682042808145</v>
      </c>
      <c r="AR79" s="129">
        <v>1.9939817817544201E-2</v>
      </c>
      <c r="AS79" s="129">
        <v>-3.4566299165533103E-2</v>
      </c>
      <c r="AT79" s="129">
        <v>1.19283084820267E-2</v>
      </c>
      <c r="AU79" s="129">
        <v>9.5644817453148706E-2</v>
      </c>
      <c r="AV79" s="129">
        <v>1.43559594518706E-2</v>
      </c>
      <c r="AW79" s="129">
        <v>-8.1241008771200995E-2</v>
      </c>
      <c r="AX79" s="129">
        <v>4.9706776673190199E-2</v>
      </c>
      <c r="AY79" s="129">
        <v>8.5821369157713406E-2</v>
      </c>
      <c r="AZ79" s="129">
        <v>7.9525402405749901E-2</v>
      </c>
      <c r="BA79" s="129">
        <v>-6.20327422060995E-2</v>
      </c>
      <c r="BB79" s="129">
        <v>-2.2551948276759499E-2</v>
      </c>
      <c r="BC79" s="129">
        <v>4.3745783409576602E-4</v>
      </c>
      <c r="BD79" s="129">
        <v>-1.2154587961049399E-2</v>
      </c>
      <c r="BE79" s="129">
        <v>-7.6423359622310699E-2</v>
      </c>
      <c r="BF79" s="129">
        <v>4.34038618276417E-2</v>
      </c>
      <c r="BG79" s="130">
        <v>-6.8023113462174906E-2</v>
      </c>
      <c r="BI79" s="1">
        <f t="shared" si="22"/>
        <v>0.36213120589751485</v>
      </c>
    </row>
    <row r="80" spans="1:61">
      <c r="A80">
        <v>1976</v>
      </c>
      <c r="B80" s="5">
        <v>287.84870000000001</v>
      </c>
      <c r="C80" s="5">
        <f t="shared" si="15"/>
        <v>287.85258333333331</v>
      </c>
      <c r="D80" s="5">
        <v>287.9984</v>
      </c>
      <c r="E80" s="5">
        <v>287.91699999999997</v>
      </c>
      <c r="F80" s="5">
        <v>287.84859999999998</v>
      </c>
      <c r="G80" s="5">
        <v>287.78980000000001</v>
      </c>
      <c r="H80" s="5">
        <v>287.82859999999999</v>
      </c>
      <c r="I80" s="5">
        <v>287.73309999999998</v>
      </c>
      <c r="J80" s="5">
        <f t="shared" si="16"/>
        <v>-3.8091164031206493E-4</v>
      </c>
      <c r="K80" s="5">
        <f t="shared" si="17"/>
        <v>-3.638947492981548E-4</v>
      </c>
      <c r="L80" s="5">
        <f t="shared" si="18"/>
        <v>-1.5055481123015246E-3</v>
      </c>
      <c r="M80" s="5">
        <f t="shared" si="19"/>
        <v>5.0176782770433581E-4</v>
      </c>
      <c r="N80" s="5">
        <f t="shared" si="20"/>
        <v>-3.4381191223825658E-4</v>
      </c>
      <c r="O80" s="5">
        <f t="shared" si="21"/>
        <v>9.9236958760073879E-5</v>
      </c>
      <c r="P80" s="128">
        <v>0.41512301030920101</v>
      </c>
      <c r="Q80" s="129">
        <v>0.56111352794783897</v>
      </c>
      <c r="R80" s="129">
        <v>0.47951942883179299</v>
      </c>
      <c r="S80" s="129">
        <v>0.412359344498895</v>
      </c>
      <c r="T80" s="129">
        <v>0.35144469761416902</v>
      </c>
      <c r="U80" s="129">
        <v>0.391075396397639</v>
      </c>
      <c r="V80" s="129">
        <v>0.29522566656487398</v>
      </c>
      <c r="W80" s="129">
        <v>-0.30610022416166199</v>
      </c>
      <c r="X80" s="129">
        <v>-0.38234729364808101</v>
      </c>
      <c r="Y80" s="129">
        <v>-0.248885357786605</v>
      </c>
      <c r="Z80" s="129">
        <v>-0.17894978200177999</v>
      </c>
      <c r="AA80" s="129">
        <v>-0.26413714679313199</v>
      </c>
      <c r="AB80" s="129">
        <v>-0.45618154057871102</v>
      </c>
      <c r="AC80" s="129">
        <v>0.68979367639213895</v>
      </c>
      <c r="AD80" s="129">
        <v>0.70587351506890095</v>
      </c>
      <c r="AE80" s="129">
        <v>0.69704784642232198</v>
      </c>
      <c r="AF80" s="129">
        <v>0.69866096823716295</v>
      </c>
      <c r="AG80" s="129">
        <v>0.71593836591733795</v>
      </c>
      <c r="AH80" s="129">
        <v>0.63144768631496995</v>
      </c>
      <c r="AI80" s="201">
        <v>-3.7955742111830601E-2</v>
      </c>
      <c r="AJ80" s="206">
        <f t="shared" si="23"/>
        <v>-3.7955742111830511E-2</v>
      </c>
      <c r="AK80" s="129">
        <v>-0.26892743039223799</v>
      </c>
      <c r="AL80" s="129">
        <v>1.48930957447532E-2</v>
      </c>
      <c r="AM80" s="129">
        <v>7.4061477259363004E-2</v>
      </c>
      <c r="AN80" s="129">
        <v>-7.62439197501407E-4</v>
      </c>
      <c r="AO80" s="129">
        <v>-9.0434139735293597E-3</v>
      </c>
      <c r="AP80" s="129">
        <v>6.5239267895583403E-2</v>
      </c>
      <c r="AQ80" s="129">
        <v>0.127300949758932</v>
      </c>
      <c r="AR80" s="129">
        <v>5.0834225093581101E-3</v>
      </c>
      <c r="AS80" s="129">
        <v>-1.2121816124590601E-2</v>
      </c>
      <c r="AT80" s="129">
        <v>0.12657597201609799</v>
      </c>
      <c r="AU80" s="129">
        <v>7.9357811318118296E-2</v>
      </c>
      <c r="AV80" s="129">
        <v>-9.1863501419311403E-4</v>
      </c>
      <c r="AW80" s="129">
        <v>-2.7704161144868001E-2</v>
      </c>
      <c r="AX80" s="129">
        <v>2.12516766865746E-2</v>
      </c>
      <c r="AY80" s="129">
        <v>0.122013823582278</v>
      </c>
      <c r="AZ80" s="129">
        <v>-3.1526741391360198E-2</v>
      </c>
      <c r="BA80" s="129">
        <v>-8.8627772803590604E-2</v>
      </c>
      <c r="BB80" s="129">
        <v>-5.0155931287622399E-2</v>
      </c>
      <c r="BC80" s="129">
        <v>-2.3157718040977202E-2</v>
      </c>
      <c r="BD80" s="129">
        <v>-7.3257901712452098E-2</v>
      </c>
      <c r="BE80" s="129">
        <v>-7.3239657641011001E-3</v>
      </c>
      <c r="BF80" s="129">
        <v>-2.38092239652587E-2</v>
      </c>
      <c r="BG80" s="130">
        <v>-0.12323084695532301</v>
      </c>
      <c r="BI80" s="1">
        <f t="shared" si="22"/>
        <v>0.35990241171241433</v>
      </c>
    </row>
    <row r="81" spans="1:61">
      <c r="A81">
        <v>1977</v>
      </c>
      <c r="B81" s="5">
        <v>287.90640000000002</v>
      </c>
      <c r="C81" s="5">
        <f t="shared" si="15"/>
        <v>287.91019999999997</v>
      </c>
      <c r="D81" s="5">
        <v>287.98050000000001</v>
      </c>
      <c r="E81" s="5">
        <v>287.87810000000002</v>
      </c>
      <c r="F81" s="5">
        <v>287.88499999999999</v>
      </c>
      <c r="G81" s="5">
        <v>287.93959999999998</v>
      </c>
      <c r="H81" s="5">
        <v>287.99340000000001</v>
      </c>
      <c r="I81" s="5">
        <v>287.78460000000001</v>
      </c>
      <c r="J81" s="5">
        <f t="shared" si="16"/>
        <v>-9.2111313056442157E-4</v>
      </c>
      <c r="K81" s="5">
        <f t="shared" si="17"/>
        <v>-9.8201373385969903E-4</v>
      </c>
      <c r="L81" s="5">
        <f t="shared" si="18"/>
        <v>-1.0422666375368705E-3</v>
      </c>
      <c r="M81" s="5">
        <f t="shared" si="19"/>
        <v>-1.5489475611579762E-3</v>
      </c>
      <c r="N81" s="5">
        <f t="shared" si="20"/>
        <v>5.150227355345538E-4</v>
      </c>
      <c r="O81" s="5">
        <f t="shared" si="21"/>
        <v>5.2622007558378314E-4</v>
      </c>
      <c r="P81" s="128">
        <v>0.47298299974660002</v>
      </c>
      <c r="Q81" s="129">
        <v>0.54375372943809397</v>
      </c>
      <c r="R81" s="129">
        <v>0.44123754781639901</v>
      </c>
      <c r="S81" s="129">
        <v>0.44829606302414499</v>
      </c>
      <c r="T81" s="129">
        <v>0.50329541300300196</v>
      </c>
      <c r="U81" s="129">
        <v>0.55501656174988001</v>
      </c>
      <c r="V81" s="129">
        <v>0.34629868344808301</v>
      </c>
      <c r="W81" s="129">
        <v>-0.26585497391929402</v>
      </c>
      <c r="X81" s="129">
        <v>-0.335330920459398</v>
      </c>
      <c r="Y81" s="129">
        <v>-0.18194413321026501</v>
      </c>
      <c r="Z81" s="129">
        <v>-0.24482173393454301</v>
      </c>
      <c r="AA81" s="129">
        <v>-0.27112805307086701</v>
      </c>
      <c r="AB81" s="129">
        <v>-0.29605002892139898</v>
      </c>
      <c r="AC81" s="129">
        <v>0.69323884306102102</v>
      </c>
      <c r="AD81" s="129">
        <v>0.65567964881171203</v>
      </c>
      <c r="AE81" s="129">
        <v>0.77490788086163298</v>
      </c>
      <c r="AF81" s="129">
        <v>0.70228767864489305</v>
      </c>
      <c r="AG81" s="129">
        <v>0.69097749878665105</v>
      </c>
      <c r="AH81" s="129">
        <v>0.64234150820021796</v>
      </c>
      <c r="AI81" s="201">
        <v>-0.105169519464914</v>
      </c>
      <c r="AJ81" s="206">
        <f t="shared" si="23"/>
        <v>-0.10516951946491396</v>
      </c>
      <c r="AK81" s="129">
        <v>-0.24742874528953901</v>
      </c>
      <c r="AL81" s="129">
        <v>-0.124047693231375</v>
      </c>
      <c r="AM81" s="129">
        <v>-5.2456829916252397E-2</v>
      </c>
      <c r="AN81" s="129">
        <v>-5.5271583266801302E-2</v>
      </c>
      <c r="AO81" s="129">
        <v>-4.6642745620602E-2</v>
      </c>
      <c r="AP81" s="129">
        <v>7.4200342454992102E-2</v>
      </c>
      <c r="AQ81" s="129">
        <v>6.1550455858082297E-2</v>
      </c>
      <c r="AR81" s="129">
        <v>0.136517980783082</v>
      </c>
      <c r="AS81" s="129">
        <v>1.0615790184886001E-2</v>
      </c>
      <c r="AT81" s="129">
        <v>0.13639849165377799</v>
      </c>
      <c r="AU81" s="129">
        <v>2.5918993795130501E-2</v>
      </c>
      <c r="AV81" s="129">
        <v>5.3533999682133501E-2</v>
      </c>
      <c r="AW81" s="129">
        <v>5.4899752493952202E-2</v>
      </c>
      <c r="AX81" s="129">
        <v>0.107059233820734</v>
      </c>
      <c r="AY81" s="129">
        <v>0.113154503973817</v>
      </c>
      <c r="AZ81" s="129">
        <v>8.0113077599889906E-2</v>
      </c>
      <c r="BA81" s="129">
        <v>-8.7556569477726498E-2</v>
      </c>
      <c r="BB81" s="129">
        <v>3.5351607524273701E-2</v>
      </c>
      <c r="BC81" s="129">
        <v>3.8535471571492501E-2</v>
      </c>
      <c r="BD81" s="129">
        <v>0.14405346135970301</v>
      </c>
      <c r="BE81" s="129">
        <v>-1.9051737300230701E-2</v>
      </c>
      <c r="BF81" s="129">
        <v>6.9444498541997704E-2</v>
      </c>
      <c r="BG81" s="130">
        <v>-5.6223656551594503E-2</v>
      </c>
      <c r="BI81" s="1">
        <f t="shared" si="22"/>
        <v>0.48530029933821234</v>
      </c>
    </row>
    <row r="82" spans="1:61">
      <c r="A82">
        <v>1978</v>
      </c>
      <c r="B82" s="5">
        <v>287.91210000000001</v>
      </c>
      <c r="C82" s="5">
        <f t="shared" si="15"/>
        <v>287.91556666666668</v>
      </c>
      <c r="D82" s="5">
        <v>287.90699999999998</v>
      </c>
      <c r="E82" s="5">
        <v>287.94220000000001</v>
      </c>
      <c r="F82" s="5">
        <v>287.84350000000001</v>
      </c>
      <c r="G82" s="5">
        <v>287.91419999999999</v>
      </c>
      <c r="H82" s="5">
        <v>288.00700000000001</v>
      </c>
      <c r="I82" s="5">
        <v>287.87950000000001</v>
      </c>
      <c r="J82" s="5">
        <f t="shared" si="16"/>
        <v>-2.1404247510105612E-3</v>
      </c>
      <c r="K82" s="5">
        <f t="shared" si="17"/>
        <v>-1.0972973861514412E-3</v>
      </c>
      <c r="L82" s="5">
        <f t="shared" si="18"/>
        <v>-1.1332162805748891E-3</v>
      </c>
      <c r="M82" s="5">
        <f t="shared" si="19"/>
        <v>-1.0066877705945387E-3</v>
      </c>
      <c r="N82" s="5">
        <f t="shared" si="20"/>
        <v>-1.8264418005387584E-3</v>
      </c>
      <c r="O82" s="5">
        <f t="shared" si="21"/>
        <v>-3.0282308728646345E-5</v>
      </c>
      <c r="P82" s="128">
        <v>0.47897987508753198</v>
      </c>
      <c r="Q82" s="129">
        <v>0.47147304105851601</v>
      </c>
      <c r="R82" s="129">
        <v>0.50545283146868702</v>
      </c>
      <c r="S82" s="129">
        <v>0.40688701266719801</v>
      </c>
      <c r="T82" s="129">
        <v>0.47735315321244798</v>
      </c>
      <c r="U82" s="129">
        <v>0.57095802628595005</v>
      </c>
      <c r="V82" s="129">
        <v>0.44175518583239098</v>
      </c>
      <c r="W82" s="129">
        <v>-0.25735959048507701</v>
      </c>
      <c r="X82" s="129">
        <v>-0.29166889803019502</v>
      </c>
      <c r="Y82" s="129">
        <v>-0.26256116944483598</v>
      </c>
      <c r="Z82" s="129">
        <v>-0.25315339458524</v>
      </c>
      <c r="AA82" s="129">
        <v>-0.26652460715212101</v>
      </c>
      <c r="AB82" s="129">
        <v>-0.21288988321299401</v>
      </c>
      <c r="AC82" s="129">
        <v>0.69529234186492195</v>
      </c>
      <c r="AD82" s="129">
        <v>0.64857385341997498</v>
      </c>
      <c r="AE82" s="129">
        <v>0.73956513419983505</v>
      </c>
      <c r="AF82" s="129">
        <v>0.75891654719327994</v>
      </c>
      <c r="AG82" s="129">
        <v>0.60582953989091903</v>
      </c>
      <c r="AH82" s="129">
        <v>0.72357663462059896</v>
      </c>
      <c r="AI82" s="201">
        <v>-6.8428468502668205E-2</v>
      </c>
      <c r="AJ82" s="206">
        <f t="shared" si="23"/>
        <v>-6.8428468502668038E-2</v>
      </c>
      <c r="AK82" s="129">
        <v>-0.23142423176278701</v>
      </c>
      <c r="AL82" s="129">
        <v>-0.12987370436576301</v>
      </c>
      <c r="AM82" s="129">
        <v>3.8565212771800299E-2</v>
      </c>
      <c r="AN82" s="129">
        <v>-9.52050350628042E-3</v>
      </c>
      <c r="AO82" s="129">
        <v>-9.8891156503100302E-3</v>
      </c>
      <c r="AP82" s="129">
        <v>2.9240396983720902E-2</v>
      </c>
      <c r="AQ82" s="129">
        <v>3.0825632553046398E-3</v>
      </c>
      <c r="AR82" s="129">
        <v>0.18098472026815601</v>
      </c>
      <c r="AS82" s="129">
        <v>5.2296469772159002E-2</v>
      </c>
      <c r="AT82" s="129">
        <v>-0.116635473748033</v>
      </c>
      <c r="AU82" s="129">
        <v>2.6473705371017699E-2</v>
      </c>
      <c r="AV82" s="129">
        <v>3.3627091838752603E-4</v>
      </c>
      <c r="AW82" s="129">
        <v>-4.82162229465075E-2</v>
      </c>
      <c r="AX82" s="129">
        <v>4.7970991863621699E-2</v>
      </c>
      <c r="AY82" s="129">
        <v>3.0229505411682501E-2</v>
      </c>
      <c r="AZ82" s="129">
        <v>-4.4271085727927997E-2</v>
      </c>
      <c r="BA82" s="129">
        <v>1.5968165991068799E-2</v>
      </c>
      <c r="BB82" s="129">
        <v>1.43187208012705E-2</v>
      </c>
      <c r="BC82" s="129">
        <v>1.6285422025077802E-2</v>
      </c>
      <c r="BD82" s="129">
        <v>4.1238416164333103E-3</v>
      </c>
      <c r="BE82" s="129">
        <v>-7.7987743824394301E-2</v>
      </c>
      <c r="BF82" s="129">
        <v>7.2110839707931904E-2</v>
      </c>
      <c r="BG82" s="130">
        <v>5.7061244481303598E-2</v>
      </c>
      <c r="BI82" s="1">
        <f t="shared" si="22"/>
        <v>0.41339967158055579</v>
      </c>
    </row>
    <row r="83" spans="1:61">
      <c r="A83">
        <v>1979</v>
      </c>
      <c r="B83" s="5">
        <v>287.94549999999998</v>
      </c>
      <c r="C83" s="5">
        <f t="shared" si="15"/>
        <v>287.94883333333331</v>
      </c>
      <c r="D83" s="5">
        <v>287.98489999999998</v>
      </c>
      <c r="E83" s="5">
        <v>287.85989999999998</v>
      </c>
      <c r="F83" s="5">
        <v>287.95949999999999</v>
      </c>
      <c r="G83" s="5">
        <v>287.90820000000002</v>
      </c>
      <c r="H83" s="5">
        <v>288.08530000000002</v>
      </c>
      <c r="I83" s="5">
        <v>287.89519999999999</v>
      </c>
      <c r="J83" s="5">
        <f t="shared" si="16"/>
        <v>9.7721928166005778E-4</v>
      </c>
      <c r="K83" s="5">
        <f t="shared" si="17"/>
        <v>-1.2596547861234431E-3</v>
      </c>
      <c r="L83" s="5">
        <f t="shared" si="18"/>
        <v>-1.5422841006184074E-3</v>
      </c>
      <c r="M83" s="5">
        <f t="shared" si="19"/>
        <v>-1.1180719806663797E-3</v>
      </c>
      <c r="N83" s="5">
        <f t="shared" si="20"/>
        <v>1.7484912647319772E-4</v>
      </c>
      <c r="O83" s="5">
        <f t="shared" si="21"/>
        <v>-3.0094475364434992E-3</v>
      </c>
      <c r="P83" s="128">
        <v>0.51200371503721398</v>
      </c>
      <c r="Q83" s="129">
        <v>0.54625539702584502</v>
      </c>
      <c r="R83" s="129">
        <v>0.42331518886862701</v>
      </c>
      <c r="S83" s="129">
        <v>0.52329608048722698</v>
      </c>
      <c r="T83" s="129">
        <v>0.47146453742254801</v>
      </c>
      <c r="U83" s="129">
        <v>0.64725673535895101</v>
      </c>
      <c r="V83" s="129">
        <v>0.46043435106008701</v>
      </c>
      <c r="W83" s="129">
        <v>-0.34569138944060501</v>
      </c>
      <c r="X83" s="129">
        <v>-0.318561459322666</v>
      </c>
      <c r="Y83" s="129">
        <v>-0.41748565269853</v>
      </c>
      <c r="Z83" s="129">
        <v>-0.34922951605193397</v>
      </c>
      <c r="AA83" s="129">
        <v>-0.331881875862791</v>
      </c>
      <c r="AB83" s="129">
        <v>-0.31129844326710499</v>
      </c>
      <c r="AC83" s="129">
        <v>0.75509485131478804</v>
      </c>
      <c r="AD83" s="129">
        <v>0.68385044886878099</v>
      </c>
      <c r="AE83" s="129">
        <v>0.78994535414443501</v>
      </c>
      <c r="AF83" s="129">
        <v>0.80546185018113103</v>
      </c>
      <c r="AG83" s="129">
        <v>0.78466348324360502</v>
      </c>
      <c r="AH83" s="129">
        <v>0.71155312013598804</v>
      </c>
      <c r="AI83" s="201">
        <v>-5.5963842982441697E-2</v>
      </c>
      <c r="AJ83" s="206">
        <f t="shared" si="23"/>
        <v>-5.5963842982441579E-2</v>
      </c>
      <c r="AK83" s="129">
        <v>-0.32035568893650102</v>
      </c>
      <c r="AL83" s="129">
        <v>-4.6235365347399603E-2</v>
      </c>
      <c r="AM83" s="129">
        <v>1.8993708823757002E-2</v>
      </c>
      <c r="AN83" s="129">
        <v>7.9960583035415297E-2</v>
      </c>
      <c r="AO83" s="129">
        <v>-1.21824524874796E-2</v>
      </c>
      <c r="AP83" s="129">
        <v>6.1736159637678097E-2</v>
      </c>
      <c r="AQ83" s="129">
        <v>0.152005474945269</v>
      </c>
      <c r="AR83" s="129">
        <v>6.01812948489737E-2</v>
      </c>
      <c r="AS83" s="129">
        <v>8.1437953392025905E-2</v>
      </c>
      <c r="AT83" s="129">
        <v>-4.2510152913621299E-2</v>
      </c>
      <c r="AU83" s="129">
        <v>5.7566227915742701E-2</v>
      </c>
      <c r="AV83" s="129">
        <v>6.7407271705747004E-3</v>
      </c>
      <c r="AW83" s="129">
        <v>-4.4018652781232903E-2</v>
      </c>
      <c r="AX83" s="129">
        <v>6.3478069533004999E-2</v>
      </c>
      <c r="AY83" s="129">
        <v>8.6146716229848097E-2</v>
      </c>
      <c r="AZ83" s="129">
        <v>-7.8988572330956602E-2</v>
      </c>
      <c r="BA83" s="129">
        <v>7.0860752022099396E-3</v>
      </c>
      <c r="BB83" s="129">
        <v>3.7433847532258799E-2</v>
      </c>
      <c r="BC83" s="129">
        <v>0.114488924458044</v>
      </c>
      <c r="BD83" s="129">
        <v>-0.117708266976933</v>
      </c>
      <c r="BE83" s="129">
        <v>-2.59801533606491E-2</v>
      </c>
      <c r="BF83" s="129">
        <v>0.125005282620406</v>
      </c>
      <c r="BG83" s="130">
        <v>9.1363450920425707E-2</v>
      </c>
      <c r="BI83" s="1">
        <f t="shared" si="22"/>
        <v>0.45935035323225309</v>
      </c>
    </row>
    <row r="84" spans="1:61">
      <c r="A84">
        <v>1980</v>
      </c>
      <c r="B84" s="5">
        <v>287.97129999999999</v>
      </c>
      <c r="C84" s="5">
        <f t="shared" si="15"/>
        <v>287.9751333333333</v>
      </c>
      <c r="D84" s="5">
        <v>288.0367</v>
      </c>
      <c r="E84" s="5">
        <v>288.05220000000003</v>
      </c>
      <c r="F84" s="5">
        <v>287.91079999999999</v>
      </c>
      <c r="G84" s="5">
        <v>287.9153</v>
      </c>
      <c r="H84" s="5">
        <v>288.10050000000001</v>
      </c>
      <c r="I84" s="5">
        <v>287.83530000000002</v>
      </c>
      <c r="J84" s="5">
        <f t="shared" si="16"/>
        <v>-3.4852679967146694E-3</v>
      </c>
      <c r="K84" s="5">
        <f t="shared" si="17"/>
        <v>-6.2547100880772089E-5</v>
      </c>
      <c r="L84" s="5">
        <f t="shared" si="18"/>
        <v>-1.4560193145840561E-3</v>
      </c>
      <c r="M84" s="5">
        <f t="shared" si="19"/>
        <v>5.3324219220851621E-4</v>
      </c>
      <c r="N84" s="5">
        <f t="shared" si="20"/>
        <v>3.4659394467723148E-4</v>
      </c>
      <c r="O84" s="5">
        <f t="shared" si="21"/>
        <v>1.1092478792409932E-3</v>
      </c>
      <c r="P84" s="128">
        <v>0.53784327510394703</v>
      </c>
      <c r="Q84" s="129">
        <v>0.60251788430423403</v>
      </c>
      <c r="R84" s="129">
        <v>0.61441808118343</v>
      </c>
      <c r="S84" s="129">
        <v>0.47450981570119599</v>
      </c>
      <c r="T84" s="129">
        <v>0.47691322324965302</v>
      </c>
      <c r="U84" s="129">
        <v>0.66228499054073997</v>
      </c>
      <c r="V84" s="129">
        <v>0.39641565564443199</v>
      </c>
      <c r="W84" s="129">
        <v>-0.36345747600721501</v>
      </c>
      <c r="X84" s="129">
        <v>-0.38302642590889402</v>
      </c>
      <c r="Y84" s="129">
        <v>-0.36014192061674</v>
      </c>
      <c r="Z84" s="129">
        <v>-0.45502462916471098</v>
      </c>
      <c r="AA84" s="129">
        <v>-0.30598109931503298</v>
      </c>
      <c r="AB84" s="129">
        <v>-0.31311330503069701</v>
      </c>
      <c r="AC84" s="129">
        <v>0.71694414456549105</v>
      </c>
      <c r="AD84" s="129">
        <v>0.67155662224786195</v>
      </c>
      <c r="AE84" s="129">
        <v>0.768603748196653</v>
      </c>
      <c r="AF84" s="129">
        <v>0.73782523658434196</v>
      </c>
      <c r="AG84" s="129">
        <v>0.72371856621674602</v>
      </c>
      <c r="AH84" s="129">
        <v>0.68301654958184999</v>
      </c>
      <c r="AI84" s="201">
        <v>-9.9676542256918299E-2</v>
      </c>
      <c r="AJ84" s="206">
        <f t="shared" si="23"/>
        <v>-9.9676542256918008E-2</v>
      </c>
      <c r="AK84" s="129">
        <v>-0.30001662043753102</v>
      </c>
      <c r="AL84" s="129">
        <v>-9.1330380592069105E-2</v>
      </c>
      <c r="AM84" s="129">
        <v>2.4479497774336698E-2</v>
      </c>
      <c r="AN84" s="129">
        <v>-2.00629670299576E-2</v>
      </c>
      <c r="AO84" s="129">
        <v>-0.111452240999369</v>
      </c>
      <c r="AP84" s="129">
        <v>0.124450164788527</v>
      </c>
      <c r="AQ84" s="129">
        <v>0.11278358111735499</v>
      </c>
      <c r="AR84" s="129">
        <v>0.21483334206339999</v>
      </c>
      <c r="AS84" s="129">
        <v>0.107335481958614</v>
      </c>
      <c r="AT84" s="129">
        <v>0.107121798488321</v>
      </c>
      <c r="AU84" s="129">
        <v>8.0176620314944103E-2</v>
      </c>
      <c r="AV84" s="129">
        <v>1.83673313657777E-2</v>
      </c>
      <c r="AW84" s="129">
        <v>-4.6491869926626302E-2</v>
      </c>
      <c r="AX84" s="129">
        <v>6.8238902453629097E-2</v>
      </c>
      <c r="AY84" s="129">
        <v>2.6982080593484101E-2</v>
      </c>
      <c r="AZ84" s="129">
        <v>4.9150534245200099E-2</v>
      </c>
      <c r="BA84" s="129">
        <v>-6.0429905367982402E-3</v>
      </c>
      <c r="BB84" s="129">
        <v>3.3066841527897801E-2</v>
      </c>
      <c r="BC84" s="129">
        <v>0.132479483367717</v>
      </c>
      <c r="BD84" s="129">
        <v>-1.03088078846553E-2</v>
      </c>
      <c r="BE84" s="129">
        <v>-0.111086491239632</v>
      </c>
      <c r="BF84" s="129">
        <v>5.5193860558404098E-2</v>
      </c>
      <c r="BG84" s="130">
        <v>9.9056162837655296E-2</v>
      </c>
      <c r="BI84" s="1">
        <f t="shared" si="22"/>
        <v>0.42969446398356054</v>
      </c>
    </row>
    <row r="85" spans="1:61">
      <c r="A85">
        <v>1981</v>
      </c>
      <c r="B85" s="5">
        <v>288.02870000000001</v>
      </c>
      <c r="C85" s="5">
        <f t="shared" si="15"/>
        <v>288.03241666666673</v>
      </c>
      <c r="D85" s="5">
        <v>288.04820000000001</v>
      </c>
      <c r="E85" s="5">
        <v>288.1583</v>
      </c>
      <c r="F85" s="5">
        <v>287.98790000000002</v>
      </c>
      <c r="G85" s="5">
        <v>287.95699999999999</v>
      </c>
      <c r="H85" s="5">
        <v>288.09230000000002</v>
      </c>
      <c r="I85" s="5">
        <v>287.95080000000002</v>
      </c>
      <c r="J85" s="5">
        <f t="shared" si="16"/>
        <v>-3.3888121844173336E-3</v>
      </c>
      <c r="K85" s="5">
        <f t="shared" si="17"/>
        <v>1.0017693869466826E-3</v>
      </c>
      <c r="L85" s="5">
        <f t="shared" si="18"/>
        <v>-1.8588253164141255E-3</v>
      </c>
      <c r="M85" s="5">
        <f t="shared" si="19"/>
        <v>1.3750418141891263E-3</v>
      </c>
      <c r="N85" s="5">
        <f t="shared" si="20"/>
        <v>-1.1637629689497664E-3</v>
      </c>
      <c r="O85" s="5">
        <f t="shared" si="21"/>
        <v>-1.2239441156807196E-3</v>
      </c>
      <c r="P85" s="128">
        <v>0.59550057226866204</v>
      </c>
      <c r="Q85" s="129">
        <v>0.61392142849194897</v>
      </c>
      <c r="R85" s="129">
        <v>0.71945376469557198</v>
      </c>
      <c r="S85" s="129">
        <v>0.55201262170305598</v>
      </c>
      <c r="T85" s="129">
        <v>0.51777142362766404</v>
      </c>
      <c r="U85" s="129">
        <v>0.65559534745437897</v>
      </c>
      <c r="V85" s="129">
        <v>0.51424884763935097</v>
      </c>
      <c r="W85" s="129">
        <v>-0.40159434707395503</v>
      </c>
      <c r="X85" s="129">
        <v>-0.51051394631957603</v>
      </c>
      <c r="Y85" s="129">
        <v>-0.38472951862371402</v>
      </c>
      <c r="Z85" s="129">
        <v>-0.45020444203117899</v>
      </c>
      <c r="AA85" s="129">
        <v>-0.31425643623754201</v>
      </c>
      <c r="AB85" s="129">
        <v>-0.34826739215776498</v>
      </c>
      <c r="AC85" s="129">
        <v>0.75747566560403301</v>
      </c>
      <c r="AD85" s="129">
        <v>0.80649090457421801</v>
      </c>
      <c r="AE85" s="129">
        <v>0.69442257588519796</v>
      </c>
      <c r="AF85" s="129">
        <v>0.738155033068153</v>
      </c>
      <c r="AG85" s="129">
        <v>0.71640721634253102</v>
      </c>
      <c r="AH85" s="129">
        <v>0.83190259815006495</v>
      </c>
      <c r="AI85" s="201">
        <v>-6.6367912507746402E-2</v>
      </c>
      <c r="AJ85" s="206">
        <f t="shared" si="23"/>
        <v>-6.6367912507746388E-2</v>
      </c>
      <c r="AK85" s="129">
        <v>-0.192659450908479</v>
      </c>
      <c r="AL85" s="129">
        <v>-2.25572140856229E-2</v>
      </c>
      <c r="AM85" s="129">
        <v>8.7824654823293699E-2</v>
      </c>
      <c r="AN85" s="129">
        <v>-0.141556002497225</v>
      </c>
      <c r="AO85" s="129">
        <v>-6.2891549870698699E-2</v>
      </c>
      <c r="AP85" s="129">
        <v>8.7799133651083106E-2</v>
      </c>
      <c r="AQ85" s="129">
        <v>0.10917621545178199</v>
      </c>
      <c r="AR85" s="129">
        <v>0.172781485399298</v>
      </c>
      <c r="AS85" s="129">
        <v>-1.0753644609280801E-2</v>
      </c>
      <c r="AT85" s="129">
        <v>0.12529954562666001</v>
      </c>
      <c r="AU85" s="129">
        <v>4.2492066386955601E-2</v>
      </c>
      <c r="AV85" s="129">
        <v>1.8842994472231499E-2</v>
      </c>
      <c r="AW85" s="129">
        <v>-4.0609649383839E-2</v>
      </c>
      <c r="AX85" s="129">
        <v>6.9264618065631098E-2</v>
      </c>
      <c r="AY85" s="129">
        <v>-2.3581256168654301E-2</v>
      </c>
      <c r="AZ85" s="129">
        <v>2.3975209465049802E-2</v>
      </c>
      <c r="BA85" s="129">
        <v>6.5166050382970298E-2</v>
      </c>
      <c r="BB85" s="129">
        <v>1.4122408220600801E-3</v>
      </c>
      <c r="BC85" s="129">
        <v>1.7030701572309601E-2</v>
      </c>
      <c r="BD85" s="129">
        <v>-0.113537558953737</v>
      </c>
      <c r="BE85" s="129">
        <v>6.0372545745508398E-3</v>
      </c>
      <c r="BF85" s="129">
        <v>7.2912881963929893E-2</v>
      </c>
      <c r="BG85" s="130">
        <v>2.4617924953247401E-2</v>
      </c>
      <c r="BI85" s="1">
        <f t="shared" si="22"/>
        <v>0.39756777496770629</v>
      </c>
    </row>
    <row r="86" spans="1:61">
      <c r="A86">
        <v>1982</v>
      </c>
      <c r="B86" s="5">
        <v>287.90640000000002</v>
      </c>
      <c r="C86" s="5">
        <f t="shared" si="15"/>
        <v>287.9092</v>
      </c>
      <c r="D86" s="5">
        <v>287.91059999999999</v>
      </c>
      <c r="E86" s="5">
        <v>287.92919999999998</v>
      </c>
      <c r="F86" s="5">
        <v>287.88619999999997</v>
      </c>
      <c r="G86" s="5">
        <v>287.90499999999997</v>
      </c>
      <c r="H86" s="5">
        <v>287.91759999999999</v>
      </c>
      <c r="I86" s="5">
        <v>287.90660000000003</v>
      </c>
      <c r="J86" s="5">
        <f t="shared" si="16"/>
        <v>-1.4095862116417224E-3</v>
      </c>
      <c r="K86" s="5">
        <f t="shared" si="17"/>
        <v>4.3206381904892233E-4</v>
      </c>
      <c r="L86" s="5">
        <f t="shared" si="18"/>
        <v>-9.1986306662389383E-4</v>
      </c>
      <c r="M86" s="5">
        <f t="shared" si="19"/>
        <v>-5.3742118233973679E-4</v>
      </c>
      <c r="N86" s="5">
        <f t="shared" si="20"/>
        <v>-2.8858030830064552E-4</v>
      </c>
      <c r="O86" s="5">
        <f t="shared" si="21"/>
        <v>-5.2206914121111225E-5</v>
      </c>
      <c r="P86" s="128">
        <v>0.47187008234858202</v>
      </c>
      <c r="Q86" s="129">
        <v>0.47434220251915299</v>
      </c>
      <c r="R86" s="129">
        <v>0.49092347026345301</v>
      </c>
      <c r="S86" s="129">
        <v>0.449373659453215</v>
      </c>
      <c r="T86" s="129">
        <v>0.46768388662417198</v>
      </c>
      <c r="U86" s="129">
        <v>0.48002016479370002</v>
      </c>
      <c r="V86" s="129">
        <v>0.468877110437802</v>
      </c>
      <c r="W86" s="129">
        <v>-0.33579866769682598</v>
      </c>
      <c r="X86" s="129">
        <v>-0.40890556700770703</v>
      </c>
      <c r="Y86" s="129">
        <v>-0.38801835706561799</v>
      </c>
      <c r="Z86" s="129">
        <v>-0.35181149408020901</v>
      </c>
      <c r="AA86" s="129">
        <v>-0.26554331566950301</v>
      </c>
      <c r="AB86" s="129">
        <v>-0.26471460466109398</v>
      </c>
      <c r="AC86" s="129">
        <v>0.77957634643336104</v>
      </c>
      <c r="AD86" s="129">
        <v>0.85438255781906403</v>
      </c>
      <c r="AE86" s="129">
        <v>0.81002368655595003</v>
      </c>
      <c r="AF86" s="129">
        <v>0.80331980613573195</v>
      </c>
      <c r="AG86" s="129">
        <v>0.76505779374559701</v>
      </c>
      <c r="AH86" s="129">
        <v>0.66509788791046198</v>
      </c>
      <c r="AI86" s="201">
        <v>-8.1558430824600195E-2</v>
      </c>
      <c r="AJ86" s="206">
        <f t="shared" si="23"/>
        <v>-8.1558430824600028E-2</v>
      </c>
      <c r="AK86" s="129">
        <v>-0.25823339584428501</v>
      </c>
      <c r="AL86" s="129">
        <v>1.4611329851163601E-2</v>
      </c>
      <c r="AM86" s="129">
        <v>-7.0651465786340795E-2</v>
      </c>
      <c r="AN86" s="129">
        <v>-9.2618011927413493E-2</v>
      </c>
      <c r="AO86" s="129">
        <v>-9.0061041612443595E-4</v>
      </c>
      <c r="AP86" s="129">
        <v>0.13544888027587301</v>
      </c>
      <c r="AQ86" s="129">
        <v>0.17226794300057599</v>
      </c>
      <c r="AR86" s="129">
        <v>0.23337109224809099</v>
      </c>
      <c r="AS86" s="129">
        <v>0.101230981916444</v>
      </c>
      <c r="AT86" s="129">
        <v>0.120653936878625</v>
      </c>
      <c r="AU86" s="129">
        <v>4.9720447335630497E-2</v>
      </c>
      <c r="AV86" s="129">
        <v>9.1233030951798303E-3</v>
      </c>
      <c r="AW86" s="129">
        <v>-2.25618530217843E-2</v>
      </c>
      <c r="AX86" s="129">
        <v>7.00067807200071E-2</v>
      </c>
      <c r="AY86" s="129">
        <v>-1.18505460236519E-2</v>
      </c>
      <c r="AZ86" s="129">
        <v>-5.4121297314395599E-3</v>
      </c>
      <c r="BA86" s="129">
        <v>1.5434263532768E-2</v>
      </c>
      <c r="BB86" s="129">
        <v>-6.6209180720375099E-2</v>
      </c>
      <c r="BC86" s="129">
        <v>-4.59290646238628E-2</v>
      </c>
      <c r="BD86" s="129">
        <v>-6.9743346162397302E-2</v>
      </c>
      <c r="BE86" s="129">
        <v>-9.0079993696576793E-2</v>
      </c>
      <c r="BF86" s="129">
        <v>3.0322731657861299E-3</v>
      </c>
      <c r="BG86" s="130">
        <v>-0.128325772284824</v>
      </c>
      <c r="BI86" s="1">
        <f t="shared" si="22"/>
        <v>0.4405822505626128</v>
      </c>
    </row>
    <row r="87" spans="1:61">
      <c r="A87">
        <v>1983</v>
      </c>
      <c r="B87" s="5">
        <v>287.75229999999999</v>
      </c>
      <c r="C87" s="5">
        <f t="shared" si="15"/>
        <v>287.75518333333338</v>
      </c>
      <c r="D87" s="5">
        <v>287.71850000000001</v>
      </c>
      <c r="E87" s="5">
        <v>287.7878</v>
      </c>
      <c r="F87" s="5">
        <v>287.69970000000001</v>
      </c>
      <c r="G87" s="5">
        <v>287.73050000000001</v>
      </c>
      <c r="H87" s="5">
        <v>287.87580000000003</v>
      </c>
      <c r="I87" s="5">
        <v>287.71879999999999</v>
      </c>
      <c r="J87" s="5">
        <f t="shared" si="16"/>
        <v>-7.3722240340690082E-4</v>
      </c>
      <c r="K87" s="5">
        <f t="shared" si="17"/>
        <v>-3.2267379375660599E-3</v>
      </c>
      <c r="L87" s="5">
        <f t="shared" si="18"/>
        <v>-1.1014886154286918E-3</v>
      </c>
      <c r="M87" s="5">
        <f t="shared" si="19"/>
        <v>-5.5589517432608204E-4</v>
      </c>
      <c r="N87" s="5">
        <f t="shared" si="20"/>
        <v>-9.5331565724915412E-4</v>
      </c>
      <c r="O87" s="5">
        <f t="shared" si="21"/>
        <v>-3.0956816226651585E-4</v>
      </c>
      <c r="P87" s="128">
        <v>0.31853818802964401</v>
      </c>
      <c r="Q87" s="129">
        <v>0.28156983871093599</v>
      </c>
      <c r="R87" s="129">
        <v>0.353182272020092</v>
      </c>
      <c r="S87" s="129">
        <v>0.263055285002053</v>
      </c>
      <c r="T87" s="129">
        <v>0.29320236061619198</v>
      </c>
      <c r="U87" s="129">
        <v>0.438884900142682</v>
      </c>
      <c r="V87" s="129">
        <v>0.28133447168590903</v>
      </c>
      <c r="W87" s="129">
        <v>-0.338329205086699</v>
      </c>
      <c r="X87" s="129">
        <v>-0.44561146248389599</v>
      </c>
      <c r="Y87" s="129">
        <v>-0.30301860201342301</v>
      </c>
      <c r="Z87" s="129">
        <v>-0.39952066094599498</v>
      </c>
      <c r="AA87" s="129">
        <v>-0.25508561760625498</v>
      </c>
      <c r="AB87" s="129">
        <v>-0.288409682383928</v>
      </c>
      <c r="AC87" s="129">
        <v>0.78588069392578697</v>
      </c>
      <c r="AD87" s="129">
        <v>0.76321614975000696</v>
      </c>
      <c r="AE87" s="129">
        <v>0.88415157260601496</v>
      </c>
      <c r="AF87" s="129">
        <v>0.80162000135919698</v>
      </c>
      <c r="AG87" s="129">
        <v>0.70671892409052295</v>
      </c>
      <c r="AH87" s="129">
        <v>0.77369682182319299</v>
      </c>
      <c r="AI87" s="201">
        <v>-0.133232781769481</v>
      </c>
      <c r="AJ87" s="206">
        <f t="shared" si="23"/>
        <v>-0.13323278176948167</v>
      </c>
      <c r="AK87" s="129">
        <v>-0.33902831398182798</v>
      </c>
      <c r="AL87" s="129">
        <v>-8.8101949708971006E-2</v>
      </c>
      <c r="AM87" s="129">
        <v>-0.12641400693115601</v>
      </c>
      <c r="AN87" s="129">
        <v>-2.8426851312929099E-2</v>
      </c>
      <c r="AO87" s="129">
        <v>-8.4192786912524298E-2</v>
      </c>
      <c r="AP87" s="129">
        <v>0.12462883346127</v>
      </c>
      <c r="AQ87" s="129">
        <v>0.12320582415225</v>
      </c>
      <c r="AR87" s="129">
        <v>0.11763639311789099</v>
      </c>
      <c r="AS87" s="129">
        <v>0.14952037849070601</v>
      </c>
      <c r="AT87" s="129">
        <v>0.18057944992136701</v>
      </c>
      <c r="AU87" s="129">
        <v>5.2202121624134103E-2</v>
      </c>
      <c r="AV87" s="129">
        <v>3.6036682169844798E-2</v>
      </c>
      <c r="AW87" s="129">
        <v>-4.0506236123007897E-2</v>
      </c>
      <c r="AX87" s="129">
        <v>4.2866517916138401E-2</v>
      </c>
      <c r="AY87" s="129">
        <v>7.7808522001589595E-2</v>
      </c>
      <c r="AZ87" s="129">
        <v>-1.40219590738297E-2</v>
      </c>
      <c r="BA87" s="129">
        <v>0.114036566128334</v>
      </c>
      <c r="BB87" s="129">
        <v>-0.27465446460460002</v>
      </c>
      <c r="BC87" s="129">
        <v>-0.208004866803435</v>
      </c>
      <c r="BD87" s="129">
        <v>-0.29606900960680999</v>
      </c>
      <c r="BE87" s="129">
        <v>-0.28603369009681501</v>
      </c>
      <c r="BF87" s="129">
        <v>-0.25850668263131998</v>
      </c>
      <c r="BG87" s="130">
        <v>-0.32465807388461998</v>
      </c>
      <c r="BI87" s="1">
        <f t="shared" si="22"/>
        <v>0.20032975809612108</v>
      </c>
    </row>
    <row r="88" spans="1:61">
      <c r="A88">
        <v>1984</v>
      </c>
      <c r="B88" s="5">
        <v>287.84399999999999</v>
      </c>
      <c r="C88" s="5">
        <f t="shared" si="15"/>
        <v>287.84761666666662</v>
      </c>
      <c r="D88" s="5">
        <v>287.84539999999998</v>
      </c>
      <c r="E88" s="5">
        <v>287.79539999999997</v>
      </c>
      <c r="F88" s="5">
        <v>287.85680000000002</v>
      </c>
      <c r="G88" s="5">
        <v>287.89830000000001</v>
      </c>
      <c r="H88" s="5">
        <v>287.94040000000001</v>
      </c>
      <c r="I88" s="5">
        <v>287.74939999999998</v>
      </c>
      <c r="J88" s="5">
        <f t="shared" si="16"/>
        <v>-1.1179964554821065E-3</v>
      </c>
      <c r="K88" s="5">
        <f t="shared" si="17"/>
        <v>8.7772519650403114E-4</v>
      </c>
      <c r="L88" s="5">
        <f t="shared" si="18"/>
        <v>-5.8953297903069357E-4</v>
      </c>
      <c r="M88" s="5">
        <f t="shared" si="19"/>
        <v>-2.5813548642938944E-4</v>
      </c>
      <c r="N88" s="5">
        <f t="shared" si="20"/>
        <v>-3.8631611477267236E-3</v>
      </c>
      <c r="O88" s="5">
        <f t="shared" si="21"/>
        <v>-1.7566807229638659E-3</v>
      </c>
      <c r="P88" s="128">
        <v>0.41094211363711403</v>
      </c>
      <c r="Q88" s="129">
        <v>0.40885061276298901</v>
      </c>
      <c r="R88" s="129">
        <v>0.35667780888598999</v>
      </c>
      <c r="S88" s="129">
        <v>0.419643329365669</v>
      </c>
      <c r="T88" s="129">
        <v>0.46070460092829502</v>
      </c>
      <c r="U88" s="129">
        <v>0.50639474563314402</v>
      </c>
      <c r="V88" s="129">
        <v>0.31338158424659901</v>
      </c>
      <c r="W88" s="129">
        <v>-0.39969680236829302</v>
      </c>
      <c r="X88" s="129">
        <v>-0.55260224828793902</v>
      </c>
      <c r="Y88" s="129">
        <v>-0.34962806120023499</v>
      </c>
      <c r="Z88" s="129">
        <v>-0.48039866016648602</v>
      </c>
      <c r="AA88" s="129">
        <v>-0.24881401835011699</v>
      </c>
      <c r="AB88" s="129">
        <v>-0.36704102383669102</v>
      </c>
      <c r="AC88" s="129">
        <v>0.78568862654489002</v>
      </c>
      <c r="AD88" s="129">
        <v>0.73252176709263495</v>
      </c>
      <c r="AE88" s="129">
        <v>0.81510708184896397</v>
      </c>
      <c r="AF88" s="129">
        <v>0.78146583752118204</v>
      </c>
      <c r="AG88" s="129">
        <v>0.78623974712445399</v>
      </c>
      <c r="AH88" s="129">
        <v>0.81310869913721695</v>
      </c>
      <c r="AI88" s="201">
        <v>-0.16353143600638301</v>
      </c>
      <c r="AJ88" s="206">
        <f t="shared" si="23"/>
        <v>-0.16353143600638256</v>
      </c>
      <c r="AK88" s="129">
        <v>-0.301798387643543</v>
      </c>
      <c r="AL88" s="129">
        <v>-0.154584237398637</v>
      </c>
      <c r="AM88" s="129">
        <v>-6.87384549838157E-2</v>
      </c>
      <c r="AN88" s="129">
        <v>-0.13942009537004099</v>
      </c>
      <c r="AO88" s="129">
        <v>-0.15311600463587599</v>
      </c>
      <c r="AP88" s="129">
        <v>9.3465712312206503E-2</v>
      </c>
      <c r="AQ88" s="129">
        <v>1.43175934558144E-2</v>
      </c>
      <c r="AR88" s="129">
        <v>0.180700044193883</v>
      </c>
      <c r="AS88" s="129">
        <v>0.16296267938975001</v>
      </c>
      <c r="AT88" s="129">
        <v>1.60817351067521E-2</v>
      </c>
      <c r="AU88" s="129">
        <v>9.3266509414831902E-2</v>
      </c>
      <c r="AV88" s="129">
        <v>5.7857534060690302E-2</v>
      </c>
      <c r="AW88" s="129">
        <v>-3.6814646018171901E-2</v>
      </c>
      <c r="AX88" s="129">
        <v>5.4621577915554498E-2</v>
      </c>
      <c r="AY88" s="129">
        <v>0.12213454644194099</v>
      </c>
      <c r="AZ88" s="129">
        <v>4.7996216259321003E-2</v>
      </c>
      <c r="BA88" s="129">
        <v>0.101349975704806</v>
      </c>
      <c r="BB88" s="129">
        <v>-0.20521931222534701</v>
      </c>
      <c r="BC88" s="129">
        <v>-0.229286066237648</v>
      </c>
      <c r="BD88" s="129">
        <v>-0.29491022260390298</v>
      </c>
      <c r="BE88" s="129">
        <v>-0.24837709498103699</v>
      </c>
      <c r="BF88" s="129">
        <v>-5.0217354639585203E-2</v>
      </c>
      <c r="BG88" s="130">
        <v>-0.20330582266455999</v>
      </c>
      <c r="BI88" s="1">
        <f t="shared" si="22"/>
        <v>0.16856432231776425</v>
      </c>
    </row>
    <row r="89" spans="1:61">
      <c r="A89">
        <v>1985</v>
      </c>
      <c r="B89" s="5">
        <v>287.91719999999998</v>
      </c>
      <c r="C89" s="5">
        <f t="shared" si="15"/>
        <v>287.92088333333339</v>
      </c>
      <c r="D89" s="5">
        <v>287.89960000000002</v>
      </c>
      <c r="E89" s="5">
        <v>287.9307</v>
      </c>
      <c r="F89" s="5">
        <v>287.91480000000001</v>
      </c>
      <c r="G89" s="5">
        <v>287.92880000000002</v>
      </c>
      <c r="H89" s="5">
        <v>288.04270000000002</v>
      </c>
      <c r="I89" s="5">
        <v>287.80869999999999</v>
      </c>
      <c r="J89" s="5">
        <f t="shared" si="16"/>
        <v>6.7498773956703451E-4</v>
      </c>
      <c r="K89" s="5">
        <f t="shared" si="17"/>
        <v>5.4146094514428977E-4</v>
      </c>
      <c r="L89" s="5">
        <f t="shared" si="18"/>
        <v>-1.2292085993079738E-3</v>
      </c>
      <c r="M89" s="5">
        <f t="shared" si="19"/>
        <v>-1.6259238896016437E-3</v>
      </c>
      <c r="N89" s="5">
        <f t="shared" si="20"/>
        <v>-1.4918085962778993E-3</v>
      </c>
      <c r="O89" s="5">
        <f t="shared" si="21"/>
        <v>-2.629276555524418E-3</v>
      </c>
      <c r="P89" s="128">
        <v>0.48405077819727599</v>
      </c>
      <c r="Q89" s="129">
        <v>0.46125762856797697</v>
      </c>
      <c r="R89" s="129">
        <v>0.49231407313737902</v>
      </c>
      <c r="S89" s="129">
        <v>0.47828300498593901</v>
      </c>
      <c r="T89" s="129">
        <v>0.49257238933148501</v>
      </c>
      <c r="U89" s="129">
        <v>0.60632339308170902</v>
      </c>
      <c r="V89" s="129">
        <v>0.37355418007916702</v>
      </c>
      <c r="W89" s="129">
        <v>-0.36080649378030699</v>
      </c>
      <c r="X89" s="129">
        <v>-0.46046373590900203</v>
      </c>
      <c r="Y89" s="129">
        <v>-0.29513625568449697</v>
      </c>
      <c r="Z89" s="129">
        <v>-0.38330543973745501</v>
      </c>
      <c r="AA89" s="129">
        <v>-0.29931501656557202</v>
      </c>
      <c r="AB89" s="129">
        <v>-0.36581202100501198</v>
      </c>
      <c r="AC89" s="129">
        <v>0.83239983727282796</v>
      </c>
      <c r="AD89" s="129">
        <v>0.787992134952617</v>
      </c>
      <c r="AE89" s="129">
        <v>0.81860230087488595</v>
      </c>
      <c r="AF89" s="129">
        <v>0.85090934502306903</v>
      </c>
      <c r="AG89" s="129">
        <v>0.85309276540357304</v>
      </c>
      <c r="AH89" s="129">
        <v>0.851402640109995</v>
      </c>
      <c r="AI89" s="201">
        <v>-0.13560632758454799</v>
      </c>
      <c r="AJ89" s="206">
        <f t="shared" si="23"/>
        <v>-0.13560632758454846</v>
      </c>
      <c r="AK89" s="129">
        <v>-0.40745967372714598</v>
      </c>
      <c r="AL89" s="129">
        <v>-0.117555467378736</v>
      </c>
      <c r="AM89" s="129">
        <v>-0.11931283984768</v>
      </c>
      <c r="AN89" s="129">
        <v>-7.9662747852580595E-2</v>
      </c>
      <c r="AO89" s="129">
        <v>4.5959090883400201E-2</v>
      </c>
      <c r="AP89" s="129">
        <v>0.104818588936871</v>
      </c>
      <c r="AQ89" s="129">
        <v>6.6416371806383198E-2</v>
      </c>
      <c r="AR89" s="129">
        <v>0.20012086272112101</v>
      </c>
      <c r="AS89" s="129">
        <v>7.1919035966004602E-2</v>
      </c>
      <c r="AT89" s="129">
        <v>5.4936614903283498E-2</v>
      </c>
      <c r="AU89" s="129">
        <v>0.13070005928756201</v>
      </c>
      <c r="AV89" s="129">
        <v>5.3491266214496097E-2</v>
      </c>
      <c r="AW89" s="129">
        <v>9.5217620359051097E-2</v>
      </c>
      <c r="AX89" s="129">
        <v>1.6468081195853301E-2</v>
      </c>
      <c r="AY89" s="129">
        <v>7.5044477570599996E-2</v>
      </c>
      <c r="AZ89" s="129">
        <v>9.5917649792795601E-2</v>
      </c>
      <c r="BA89" s="129">
        <v>-1.5191497845819401E-2</v>
      </c>
      <c r="BB89" s="129">
        <v>-9.9997747562440495E-2</v>
      </c>
      <c r="BC89" s="129">
        <v>-6.6493635132871903E-2</v>
      </c>
      <c r="BD89" s="129">
        <v>-9.6281791903777503E-2</v>
      </c>
      <c r="BE89" s="129">
        <v>-0.168357349604491</v>
      </c>
      <c r="BF89" s="129">
        <v>-4.2060859051048199E-2</v>
      </c>
      <c r="BG89" s="130">
        <v>-0.12679510212001299</v>
      </c>
      <c r="BI89" s="1">
        <f t="shared" si="22"/>
        <v>0.39429912349689911</v>
      </c>
    </row>
    <row r="90" spans="1:61">
      <c r="A90">
        <v>1986</v>
      </c>
      <c r="B90" s="5">
        <v>287.93950000000001</v>
      </c>
      <c r="C90" s="5">
        <f t="shared" si="15"/>
        <v>287.94329999999997</v>
      </c>
      <c r="D90" s="5">
        <v>287.90190000000001</v>
      </c>
      <c r="E90" s="5">
        <v>287.8811</v>
      </c>
      <c r="F90" s="5">
        <v>287.9615</v>
      </c>
      <c r="G90" s="5">
        <v>287.99130000000002</v>
      </c>
      <c r="H90" s="5">
        <v>288.02539999999999</v>
      </c>
      <c r="I90" s="5">
        <v>287.89859999999999</v>
      </c>
      <c r="J90" s="5">
        <f t="shared" si="16"/>
        <v>1.5912882690911068E-3</v>
      </c>
      <c r="K90" s="5">
        <f t="shared" si="17"/>
        <v>-8.7846271891478533E-4</v>
      </c>
      <c r="L90" s="5">
        <f t="shared" si="18"/>
        <v>-2.185175170406839E-3</v>
      </c>
      <c r="M90" s="5">
        <f t="shared" si="19"/>
        <v>-1.591242450042607E-3</v>
      </c>
      <c r="N90" s="5">
        <f t="shared" si="20"/>
        <v>4.3523793610983352E-4</v>
      </c>
      <c r="O90" s="5">
        <f t="shared" si="21"/>
        <v>-6.0439495542297106E-5</v>
      </c>
      <c r="P90" s="128">
        <v>0.50595561564288405</v>
      </c>
      <c r="Q90" s="129">
        <v>0.46264132803844399</v>
      </c>
      <c r="R90" s="129">
        <v>0.44413399680144</v>
      </c>
      <c r="S90" s="129">
        <v>0.52593897155702496</v>
      </c>
      <c r="T90" s="129">
        <v>0.55503770789192597</v>
      </c>
      <c r="U90" s="129">
        <v>0.587096346549287</v>
      </c>
      <c r="V90" s="129">
        <v>0.46088534301918499</v>
      </c>
      <c r="W90" s="129">
        <v>-0.38783773463909399</v>
      </c>
      <c r="X90" s="129">
        <v>-0.41431124279352999</v>
      </c>
      <c r="Y90" s="129">
        <v>-0.286487366020026</v>
      </c>
      <c r="Z90" s="129">
        <v>-0.36003424656718103</v>
      </c>
      <c r="AA90" s="129">
        <v>-0.44905991146401902</v>
      </c>
      <c r="AB90" s="129">
        <v>-0.42929590635071602</v>
      </c>
      <c r="AC90" s="129">
        <v>0.84453127381985904</v>
      </c>
      <c r="AD90" s="129">
        <v>0.85149629795034798</v>
      </c>
      <c r="AE90" s="129">
        <v>0.93050466935176201</v>
      </c>
      <c r="AF90" s="129">
        <v>0.78653359051423799</v>
      </c>
      <c r="AG90" s="129">
        <v>0.83040109401969098</v>
      </c>
      <c r="AH90" s="129">
        <v>0.82372071726325602</v>
      </c>
      <c r="AI90" s="201">
        <v>-9.8925249678916305E-2</v>
      </c>
      <c r="AJ90" s="206">
        <f t="shared" si="23"/>
        <v>-9.8925249678915944E-2</v>
      </c>
      <c r="AK90" s="129">
        <v>-0.26534071618141197</v>
      </c>
      <c r="AL90" s="129">
        <v>-1.3883273316935099E-2</v>
      </c>
      <c r="AM90" s="129">
        <v>-0.11733709642720599</v>
      </c>
      <c r="AN90" s="129">
        <v>-5.7227210629264301E-2</v>
      </c>
      <c r="AO90" s="129">
        <v>-4.0837951839762299E-2</v>
      </c>
      <c r="AP90" s="129">
        <v>7.96431202273538E-2</v>
      </c>
      <c r="AQ90" s="129">
        <v>0.18935428512435201</v>
      </c>
      <c r="AR90" s="129">
        <v>2.94000043269875E-2</v>
      </c>
      <c r="AS90" s="129">
        <v>6.0624259466010202E-2</v>
      </c>
      <c r="AT90" s="129">
        <v>0.100833920276386</v>
      </c>
      <c r="AU90" s="129">
        <v>1.8003131943032699E-2</v>
      </c>
      <c r="AV90" s="129">
        <v>1.7809236839207099E-2</v>
      </c>
      <c r="AW90" s="129">
        <v>4.0162358143902496E-3</v>
      </c>
      <c r="AX90" s="129">
        <v>5.8357456987266597E-2</v>
      </c>
      <c r="AY90" s="129">
        <v>1.6246213746740001E-3</v>
      </c>
      <c r="AZ90" s="129">
        <v>-1.07769053124684E-3</v>
      </c>
      <c r="BA90" s="129">
        <v>2.6125560550951801E-2</v>
      </c>
      <c r="BB90" s="129">
        <v>-3.81721234602082E-2</v>
      </c>
      <c r="BC90" s="129">
        <v>-3.9139324990173901E-3</v>
      </c>
      <c r="BD90" s="129">
        <v>-4.1243060160809301E-2</v>
      </c>
      <c r="BE90" s="129">
        <v>-8.7025767363854797E-2</v>
      </c>
      <c r="BF90" s="129">
        <v>-1.33192166599656E-2</v>
      </c>
      <c r="BG90" s="130">
        <v>-4.5358640617394003E-2</v>
      </c>
      <c r="BI90" s="1">
        <f t="shared" si="22"/>
        <v>0.41704852310820184</v>
      </c>
    </row>
    <row r="91" spans="1:61">
      <c r="A91">
        <v>1987</v>
      </c>
      <c r="B91" s="5">
        <v>288.00720000000001</v>
      </c>
      <c r="C91" s="5">
        <f t="shared" si="15"/>
        <v>288.01081666666664</v>
      </c>
      <c r="D91" s="5">
        <v>287.94319999999999</v>
      </c>
      <c r="E91" s="5">
        <v>287.84890000000001</v>
      </c>
      <c r="F91" s="5">
        <v>288.113</v>
      </c>
      <c r="G91" s="5">
        <v>288.18340000000001</v>
      </c>
      <c r="H91" s="5">
        <v>288.01209999999998</v>
      </c>
      <c r="I91" s="5">
        <v>287.96429999999998</v>
      </c>
      <c r="J91" s="5">
        <f t="shared" si="16"/>
        <v>-1.020055051325075E-4</v>
      </c>
      <c r="K91" s="5">
        <f t="shared" si="17"/>
        <v>2.7553515546829832E-4</v>
      </c>
      <c r="L91" s="5">
        <f t="shared" si="18"/>
        <v>-7.1148846117419229E-4</v>
      </c>
      <c r="M91" s="5">
        <f t="shared" si="19"/>
        <v>6.2857577819752652E-4</v>
      </c>
      <c r="N91" s="5">
        <f t="shared" si="20"/>
        <v>-2.6105441805483465E-3</v>
      </c>
      <c r="O91" s="5">
        <f t="shared" si="21"/>
        <v>-6.1301566762572701E-4</v>
      </c>
      <c r="P91" s="128">
        <v>0.57354630718472699</v>
      </c>
      <c r="Q91" s="129">
        <v>0.50563462181264596</v>
      </c>
      <c r="R91" s="129">
        <v>0.41077999892706801</v>
      </c>
      <c r="S91" s="129">
        <v>0.67596528484779095</v>
      </c>
      <c r="T91" s="129">
        <v>0.74491788966366801</v>
      </c>
      <c r="U91" s="129">
        <v>0.57684212866592999</v>
      </c>
      <c r="V91" s="129">
        <v>0.52713791919126096</v>
      </c>
      <c r="W91" s="129">
        <v>-0.39334352990193699</v>
      </c>
      <c r="X91" s="129">
        <v>-0.48182697539101499</v>
      </c>
      <c r="Y91" s="129">
        <v>-0.45844038618656602</v>
      </c>
      <c r="Z91" s="129">
        <v>-0.436961189199564</v>
      </c>
      <c r="AA91" s="129">
        <v>-0.300190001795897</v>
      </c>
      <c r="AB91" s="129">
        <v>-0.28929909693664502</v>
      </c>
      <c r="AC91" s="129">
        <v>0.83909739311014797</v>
      </c>
      <c r="AD91" s="129">
        <v>0.87517767876073504</v>
      </c>
      <c r="AE91" s="129">
        <v>0.76283676004282996</v>
      </c>
      <c r="AF91" s="129">
        <v>0.70931303337960105</v>
      </c>
      <c r="AG91" s="129">
        <v>1.02517543659655</v>
      </c>
      <c r="AH91" s="129">
        <v>0.82298405677101905</v>
      </c>
      <c r="AI91" s="201">
        <v>-0.13113458336869099</v>
      </c>
      <c r="AJ91" s="206">
        <f t="shared" si="23"/>
        <v>-0.13113458336869113</v>
      </c>
      <c r="AK91" s="129">
        <v>-0.21422697121204201</v>
      </c>
      <c r="AL91" s="129">
        <v>-1.17741804386355E-2</v>
      </c>
      <c r="AM91" s="129">
        <v>-0.13658271452260301</v>
      </c>
      <c r="AN91" s="129">
        <v>-0.114120956614499</v>
      </c>
      <c r="AO91" s="129">
        <v>-0.17896809405567601</v>
      </c>
      <c r="AP91" s="129">
        <v>8.5661926429895605E-2</v>
      </c>
      <c r="AQ91" s="129">
        <v>2.1990419819644499E-2</v>
      </c>
      <c r="AR91" s="129">
        <v>0.110165213079483</v>
      </c>
      <c r="AS91" s="129">
        <v>0.13955930753246501</v>
      </c>
      <c r="AT91" s="129">
        <v>0.142472680977618</v>
      </c>
      <c r="AU91" s="129">
        <v>1.41220107402659E-2</v>
      </c>
      <c r="AV91" s="129">
        <v>4.5748062980987901E-2</v>
      </c>
      <c r="AW91" s="129">
        <v>3.9290324005719399E-2</v>
      </c>
      <c r="AX91" s="129">
        <v>4.7461689391752701E-2</v>
      </c>
      <c r="AY91" s="129">
        <v>4.6313456032521502E-2</v>
      </c>
      <c r="AZ91" s="129">
        <v>7.02263480965825E-2</v>
      </c>
      <c r="BA91" s="129">
        <v>2.54484973783633E-2</v>
      </c>
      <c r="BB91" s="129">
        <v>-2.86124905400242E-2</v>
      </c>
      <c r="BC91" s="129">
        <v>-0.11628258713199099</v>
      </c>
      <c r="BD91" s="129">
        <v>2.11515443359644E-2</v>
      </c>
      <c r="BE91" s="129">
        <v>1.10815138853013E-2</v>
      </c>
      <c r="BF91" s="129">
        <v>-7.3721504622198994E-2</v>
      </c>
      <c r="BG91" s="130">
        <v>1.47085808328029E-2</v>
      </c>
      <c r="BI91" s="1">
        <f t="shared" si="22"/>
        <v>0.41741677871037919</v>
      </c>
    </row>
    <row r="92" spans="1:61">
      <c r="A92">
        <v>1988</v>
      </c>
      <c r="B92" s="5">
        <v>288.03129999999999</v>
      </c>
      <c r="C92" s="5">
        <f t="shared" si="15"/>
        <v>288.03550000000001</v>
      </c>
      <c r="D92" s="5">
        <v>288.03109999999998</v>
      </c>
      <c r="E92" s="5">
        <v>287.98129999999998</v>
      </c>
      <c r="F92" s="5">
        <v>288.02539999999999</v>
      </c>
      <c r="G92" s="5">
        <v>288.1139</v>
      </c>
      <c r="H92" s="5">
        <v>288.17970000000003</v>
      </c>
      <c r="I92" s="5">
        <v>287.88159999999999</v>
      </c>
      <c r="J92" s="5">
        <f t="shared" si="16"/>
        <v>3.4022030014002613E-4</v>
      </c>
      <c r="K92" s="5">
        <f t="shared" si="17"/>
        <v>2.3192285696749249E-5</v>
      </c>
      <c r="L92" s="5">
        <f t="shared" si="18"/>
        <v>3.2577842202774487E-4</v>
      </c>
      <c r="M92" s="5">
        <f t="shared" si="19"/>
        <v>8.0286058159051432E-4</v>
      </c>
      <c r="N92" s="5">
        <f t="shared" si="20"/>
        <v>1.3210589758965718E-3</v>
      </c>
      <c r="O92" s="5">
        <f t="shared" si="21"/>
        <v>1.2504268707957955E-3</v>
      </c>
      <c r="P92" s="128">
        <v>0.59703022713190002</v>
      </c>
      <c r="Q92" s="129">
        <v>0.59309239600736396</v>
      </c>
      <c r="R92" s="129">
        <v>0.543432341796801</v>
      </c>
      <c r="S92" s="129">
        <v>0.58732801796458001</v>
      </c>
      <c r="T92" s="129">
        <v>0.67524360486027002</v>
      </c>
      <c r="U92" s="129">
        <v>0.740510525509535</v>
      </c>
      <c r="V92" s="129">
        <v>0.44257447665285099</v>
      </c>
      <c r="W92" s="129">
        <v>-0.40512611690387501</v>
      </c>
      <c r="X92" s="129">
        <v>-0.47670432138085</v>
      </c>
      <c r="Y92" s="129">
        <v>-0.41250749554939098</v>
      </c>
      <c r="Z92" s="129">
        <v>-0.37820656889408599</v>
      </c>
      <c r="AA92" s="129">
        <v>-0.32325813836109701</v>
      </c>
      <c r="AB92" s="129">
        <v>-0.43495406033395001</v>
      </c>
      <c r="AC92" s="129">
        <v>0.92230109314534703</v>
      </c>
      <c r="AD92" s="129">
        <v>0.927353336342434</v>
      </c>
      <c r="AE92" s="129">
        <v>0.81954578700953096</v>
      </c>
      <c r="AF92" s="129">
        <v>0.90400767689260397</v>
      </c>
      <c r="AG92" s="129">
        <v>0.97625487563908497</v>
      </c>
      <c r="AH92" s="129">
        <v>0.98434378984308002</v>
      </c>
      <c r="AI92" s="201">
        <v>-6.7447875311131597E-2</v>
      </c>
      <c r="AJ92" s="206">
        <f t="shared" si="23"/>
        <v>-6.7447875311131431E-2</v>
      </c>
      <c r="AK92" s="129">
        <v>-0.238790137427599</v>
      </c>
      <c r="AL92" s="129">
        <v>-1.26079730467267E-2</v>
      </c>
      <c r="AM92" s="129">
        <v>-1.4223899596572599E-3</v>
      </c>
      <c r="AN92" s="129">
        <v>6.1003953900296802E-2</v>
      </c>
      <c r="AO92" s="129">
        <v>-0.14542283002197101</v>
      </c>
      <c r="AP92" s="129">
        <v>0.121290217142609</v>
      </c>
      <c r="AQ92" s="129">
        <v>1.40679665383345E-2</v>
      </c>
      <c r="AR92" s="129">
        <v>0.15135763568264299</v>
      </c>
      <c r="AS92" s="129">
        <v>0.19701393326045</v>
      </c>
      <c r="AT92" s="129">
        <v>0.19692842007594799</v>
      </c>
      <c r="AU92" s="129">
        <v>4.7083130155669999E-2</v>
      </c>
      <c r="AV92" s="129">
        <v>6.0671145996661797E-2</v>
      </c>
      <c r="AW92" s="129">
        <v>9.1900613283371499E-2</v>
      </c>
      <c r="AX92" s="129">
        <v>9.38100021437549E-2</v>
      </c>
      <c r="AY92" s="129">
        <v>-5.47124065836328E-2</v>
      </c>
      <c r="AZ92" s="129">
        <v>0.10758929771157</v>
      </c>
      <c r="BA92" s="129">
        <v>6.4768223428245605E-2</v>
      </c>
      <c r="BB92" s="129">
        <v>-7.9174075674131907E-3</v>
      </c>
      <c r="BC92" s="129">
        <v>-8.3067931650816704E-2</v>
      </c>
      <c r="BD92" s="129">
        <v>5.4111696301788401E-2</v>
      </c>
      <c r="BE92" s="129">
        <v>-1.6207587463952601E-2</v>
      </c>
      <c r="BF92" s="129">
        <v>5.35879861375292E-2</v>
      </c>
      <c r="BG92" s="130">
        <v>-4.8011201161614198E-2</v>
      </c>
      <c r="BI92" s="1">
        <f t="shared" si="22"/>
        <v>0.62377105650219811</v>
      </c>
    </row>
    <row r="93" spans="1:61">
      <c r="A93">
        <v>1989</v>
      </c>
      <c r="B93" s="5">
        <v>288.05869999999999</v>
      </c>
      <c r="C93" s="5">
        <f t="shared" si="15"/>
        <v>288.06268333333333</v>
      </c>
      <c r="D93" s="5">
        <v>288.0301</v>
      </c>
      <c r="E93" s="5">
        <v>287.98599999999999</v>
      </c>
      <c r="F93" s="5">
        <v>288.02339999999998</v>
      </c>
      <c r="G93" s="5">
        <v>288.11610000000002</v>
      </c>
      <c r="H93" s="5">
        <v>288.18759999999997</v>
      </c>
      <c r="I93" s="5">
        <v>288.03289999999998</v>
      </c>
      <c r="J93" s="5">
        <f t="shared" si="16"/>
        <v>-5.5643058344934104E-4</v>
      </c>
      <c r="K93" s="5">
        <f t="shared" si="17"/>
        <v>8.0473021186960869E-4</v>
      </c>
      <c r="L93" s="5">
        <f t="shared" si="18"/>
        <v>-1.4806819499667556E-3</v>
      </c>
      <c r="M93" s="5">
        <f t="shared" si="19"/>
        <v>7.0813341574571531E-4</v>
      </c>
      <c r="N93" s="5">
        <f t="shared" si="20"/>
        <v>3.0715345904014368E-4</v>
      </c>
      <c r="O93" s="5">
        <f t="shared" si="21"/>
        <v>-9.4463909243924782E-4</v>
      </c>
      <c r="P93" s="128">
        <v>0.62508443912778899</v>
      </c>
      <c r="Q93" s="129">
        <v>0.59298904689097698</v>
      </c>
      <c r="R93" s="129">
        <v>0.54735080387064206</v>
      </c>
      <c r="S93" s="129">
        <v>0.58713447833656496</v>
      </c>
      <c r="T93" s="129">
        <v>0.67753833202613101</v>
      </c>
      <c r="U93" s="129">
        <v>0.74942443102634104</v>
      </c>
      <c r="V93" s="129">
        <v>0.59606954261607803</v>
      </c>
      <c r="W93" s="129">
        <v>-0.40177736190105401</v>
      </c>
      <c r="X93" s="129">
        <v>-0.48159706063108798</v>
      </c>
      <c r="Y93" s="129">
        <v>-0.324064040601797</v>
      </c>
      <c r="Z93" s="129">
        <v>-0.35523646014814803</v>
      </c>
      <c r="AA93" s="129">
        <v>-0.32894506240108901</v>
      </c>
      <c r="AB93" s="129">
        <v>-0.51904418572314603</v>
      </c>
      <c r="AC93" s="129">
        <v>0.89062392241712496</v>
      </c>
      <c r="AD93" s="129">
        <v>0.95702883710282505</v>
      </c>
      <c r="AE93" s="129">
        <v>0.76215487464582998</v>
      </c>
      <c r="AF93" s="129">
        <v>0.83470033204883898</v>
      </c>
      <c r="AG93" s="129">
        <v>0.92733944958160897</v>
      </c>
      <c r="AH93" s="129">
        <v>0.97189611870652404</v>
      </c>
      <c r="AI93" s="201">
        <v>-6.1113125304132099E-2</v>
      </c>
      <c r="AJ93" s="206">
        <f t="shared" si="23"/>
        <v>-6.1113125304132043E-2</v>
      </c>
      <c r="AK93" s="129">
        <v>-0.21604156265715299</v>
      </c>
      <c r="AL93" s="129">
        <v>5.8776371037083598E-4</v>
      </c>
      <c r="AM93" s="129">
        <v>1.3354301693027501E-2</v>
      </c>
      <c r="AN93" s="129">
        <v>-5.7870579221059801E-2</v>
      </c>
      <c r="AO93" s="129">
        <v>-4.5595550045845798E-2</v>
      </c>
      <c r="AP93" s="129">
        <v>7.6918335370260105E-2</v>
      </c>
      <c r="AQ93" s="129">
        <v>-1.6938991580332099E-2</v>
      </c>
      <c r="AR93" s="129">
        <v>8.3856703618096107E-2</v>
      </c>
      <c r="AS93" s="129">
        <v>0.128513782444485</v>
      </c>
      <c r="AT93" s="129">
        <v>1.4461644361404E-2</v>
      </c>
      <c r="AU93" s="129">
        <v>0.17469853800764601</v>
      </c>
      <c r="AV93" s="129">
        <v>3.03217331497194E-2</v>
      </c>
      <c r="AW93" s="129">
        <v>5.02995915699102E-2</v>
      </c>
      <c r="AX93" s="129">
        <v>2.5298702517659401E-2</v>
      </c>
      <c r="AY93" s="129">
        <v>2.02453625234966E-2</v>
      </c>
      <c r="AZ93" s="129">
        <v>4.2724631218504699E-2</v>
      </c>
      <c r="BA93" s="129">
        <v>1.3040377919026E-2</v>
      </c>
      <c r="BB93" s="129">
        <v>9.4176129845663994E-3</v>
      </c>
      <c r="BC93" s="129">
        <v>-3.7532702696978497E-2</v>
      </c>
      <c r="BD93" s="129">
        <v>-6.3801321114624401E-2</v>
      </c>
      <c r="BE93" s="129">
        <v>-5.1037346385214698E-2</v>
      </c>
      <c r="BF93" s="129">
        <v>0.116749541902891</v>
      </c>
      <c r="BG93" s="130">
        <v>8.2709893216758701E-2</v>
      </c>
      <c r="BI93" s="1">
        <f t="shared" si="22"/>
        <v>0.54439111671648488</v>
      </c>
    </row>
    <row r="94" spans="1:61">
      <c r="A94">
        <v>1990</v>
      </c>
      <c r="B94" s="5">
        <v>288.11369999999999</v>
      </c>
      <c r="C94" s="5">
        <f t="shared" si="15"/>
        <v>288.11751666666663</v>
      </c>
      <c r="D94" s="5">
        <v>288.0908</v>
      </c>
      <c r="E94" s="5">
        <v>288.12709999999998</v>
      </c>
      <c r="F94" s="5">
        <v>288.14659999999998</v>
      </c>
      <c r="G94" s="5">
        <v>288.21660000000003</v>
      </c>
      <c r="H94" s="5">
        <v>288.14179999999999</v>
      </c>
      <c r="I94" s="5">
        <v>287.98219999999998</v>
      </c>
      <c r="J94" s="5">
        <f t="shared" si="16"/>
        <v>-1.2231729871722274E-3</v>
      </c>
      <c r="K94" s="5">
        <f t="shared" si="17"/>
        <v>-5.6959932943684288E-4</v>
      </c>
      <c r="L94" s="5">
        <f t="shared" si="18"/>
        <v>-1.1631474574996803E-3</v>
      </c>
      <c r="M94" s="5">
        <f t="shared" si="19"/>
        <v>-9.4435300462336613E-4</v>
      </c>
      <c r="N94" s="5">
        <f t="shared" si="20"/>
        <v>-3.6617237206437725E-5</v>
      </c>
      <c r="O94" s="5">
        <f t="shared" si="21"/>
        <v>1.2799054826362344E-4</v>
      </c>
      <c r="P94" s="128">
        <v>0.68035896661587003</v>
      </c>
      <c r="Q94" s="129">
        <v>0.65435578929469695</v>
      </c>
      <c r="R94" s="129">
        <v>0.68982513341194296</v>
      </c>
      <c r="S94" s="129">
        <v>0.71001694384409497</v>
      </c>
      <c r="T94" s="129">
        <v>0.779690818446511</v>
      </c>
      <c r="U94" s="129">
        <v>0.70396820172260199</v>
      </c>
      <c r="V94" s="129">
        <v>0.54429691297536897</v>
      </c>
      <c r="W94" s="129">
        <v>-0.36190879171748502</v>
      </c>
      <c r="X94" s="129">
        <v>-0.50394649634887401</v>
      </c>
      <c r="Y94" s="129">
        <v>-0.35314812732991602</v>
      </c>
      <c r="Z94" s="129">
        <v>-0.368432304365228</v>
      </c>
      <c r="AA94" s="129">
        <v>-0.26752512720292998</v>
      </c>
      <c r="AB94" s="129">
        <v>-0.316491903340477</v>
      </c>
      <c r="AC94" s="129">
        <v>0.92589518229298096</v>
      </c>
      <c r="AD94" s="129">
        <v>0.93560252824221302</v>
      </c>
      <c r="AE94" s="129">
        <v>0.893858432603167</v>
      </c>
      <c r="AF94" s="129">
        <v>0.82203363853631095</v>
      </c>
      <c r="AG94" s="129">
        <v>1.0305228962708901</v>
      </c>
      <c r="AH94" s="129">
        <v>0.94745841581232004</v>
      </c>
      <c r="AI94" s="201">
        <v>-8.5320076918060206E-2</v>
      </c>
      <c r="AJ94" s="206">
        <f t="shared" si="23"/>
        <v>-8.5320076918060192E-2</v>
      </c>
      <c r="AK94" s="129">
        <v>-0.26139759114175798</v>
      </c>
      <c r="AL94" s="129">
        <v>-1.20990079022931E-2</v>
      </c>
      <c r="AM94" s="129">
        <v>-9.7173329649649504E-2</v>
      </c>
      <c r="AN94" s="129">
        <v>-2.1779992789845399E-2</v>
      </c>
      <c r="AO94" s="129">
        <v>-3.4150463106755E-2</v>
      </c>
      <c r="AP94" s="129">
        <v>7.7214225642399006E-2</v>
      </c>
      <c r="AQ94" s="129">
        <v>0.101431038087412</v>
      </c>
      <c r="AR94" s="129">
        <v>0.14087110850653001</v>
      </c>
      <c r="AS94" s="129">
        <v>0.189839794478075</v>
      </c>
      <c r="AT94" s="129">
        <v>-0.13080236434524201</v>
      </c>
      <c r="AU94" s="129">
        <v>8.4731551485219797E-2</v>
      </c>
      <c r="AV94" s="129">
        <v>2.4475078181967501E-2</v>
      </c>
      <c r="AW94" s="129">
        <v>6.0327951091039701E-2</v>
      </c>
      <c r="AX94" s="129">
        <v>2.9407340666011798E-2</v>
      </c>
      <c r="AY94" s="129">
        <v>4.7591571848954503E-2</v>
      </c>
      <c r="AZ94" s="129">
        <v>-3.0720859090934E-2</v>
      </c>
      <c r="BA94" s="129">
        <v>1.5769386394765599E-2</v>
      </c>
      <c r="BB94" s="129">
        <v>6.07294540303428E-2</v>
      </c>
      <c r="BC94" s="129">
        <v>-5.2537860240704497E-2</v>
      </c>
      <c r="BD94" s="129">
        <v>0.168948428235694</v>
      </c>
      <c r="BE94" s="129">
        <v>-0.11189128518418499</v>
      </c>
      <c r="BF94" s="129">
        <v>0.18424442357559201</v>
      </c>
      <c r="BG94" s="130">
        <v>0.114883563765317</v>
      </c>
      <c r="BI94" s="1">
        <f t="shared" si="22"/>
        <v>0.641085071512145</v>
      </c>
    </row>
    <row r="95" spans="1:61">
      <c r="A95">
        <v>1991</v>
      </c>
      <c r="B95" s="5">
        <v>288.06849999999997</v>
      </c>
      <c r="C95" s="5">
        <f t="shared" si="15"/>
        <v>288.07175000000001</v>
      </c>
      <c r="D95" s="5">
        <v>287.93520000000001</v>
      </c>
      <c r="E95" s="5">
        <v>288.07139999999998</v>
      </c>
      <c r="F95" s="5">
        <v>288.06599999999997</v>
      </c>
      <c r="G95" s="5">
        <v>288.20710000000003</v>
      </c>
      <c r="H95" s="5">
        <v>288.18939999999998</v>
      </c>
      <c r="I95" s="5">
        <v>287.96140000000003</v>
      </c>
      <c r="J95" s="5">
        <f t="shared" si="16"/>
        <v>-1.4713521129788854E-4</v>
      </c>
      <c r="K95" s="5">
        <f t="shared" si="17"/>
        <v>-8.2099038179556105E-4</v>
      </c>
      <c r="L95" s="5">
        <f t="shared" si="18"/>
        <v>-8.2418040906473422E-4</v>
      </c>
      <c r="M95" s="5">
        <f t="shared" si="19"/>
        <v>-6.7989610550611701E-4</v>
      </c>
      <c r="N95" s="5">
        <f t="shared" si="20"/>
        <v>-1.6326288187758498E-3</v>
      </c>
      <c r="O95" s="5">
        <f t="shared" si="21"/>
        <v>-2.144712906727908E-3</v>
      </c>
      <c r="P95" s="128">
        <v>0.63499907401012401</v>
      </c>
      <c r="Q95" s="129">
        <v>0.49767975151882998</v>
      </c>
      <c r="R95" s="129">
        <v>0.63437652446430004</v>
      </c>
      <c r="S95" s="129">
        <v>0.62907797679565602</v>
      </c>
      <c r="T95" s="129">
        <v>0.76992636154739102</v>
      </c>
      <c r="U95" s="129">
        <v>0.75316421330415995</v>
      </c>
      <c r="V95" s="129">
        <v>0.52576961643040898</v>
      </c>
      <c r="W95" s="129">
        <v>-0.39732407284323001</v>
      </c>
      <c r="X95" s="129">
        <v>-0.50371704522382199</v>
      </c>
      <c r="Y95" s="129">
        <v>-0.47930978074748498</v>
      </c>
      <c r="Z95" s="129">
        <v>-0.35108748609212598</v>
      </c>
      <c r="AA95" s="129">
        <v>-0.369559130386448</v>
      </c>
      <c r="AB95" s="129">
        <v>-0.28294692176626701</v>
      </c>
      <c r="AC95" s="129">
        <v>0.90900746035591695</v>
      </c>
      <c r="AD95" s="129">
        <v>0.89478881715126501</v>
      </c>
      <c r="AE95" s="129">
        <v>0.85023499922692702</v>
      </c>
      <c r="AF95" s="129">
        <v>0.85222206745748896</v>
      </c>
      <c r="AG95" s="129">
        <v>0.95098432666770805</v>
      </c>
      <c r="AH95" s="129">
        <v>0.99680709127619505</v>
      </c>
      <c r="AI95" s="201">
        <v>-9.0638958950069001E-2</v>
      </c>
      <c r="AJ95" s="206">
        <f t="shared" si="23"/>
        <v>-9.0638958950068862E-2</v>
      </c>
      <c r="AK95" s="129">
        <v>-0.13745909525079</v>
      </c>
      <c r="AL95" s="129">
        <v>-5.5476841136965001E-2</v>
      </c>
      <c r="AM95" s="129">
        <v>-0.14451881476060099</v>
      </c>
      <c r="AN95" s="129">
        <v>-5.4536547021655203E-2</v>
      </c>
      <c r="AO95" s="129">
        <v>-6.1203496580333097E-2</v>
      </c>
      <c r="AP95" s="129">
        <v>0.100817660796701</v>
      </c>
      <c r="AQ95" s="129">
        <v>0.10714182571820099</v>
      </c>
      <c r="AR95" s="129">
        <v>5.6283921057911301E-2</v>
      </c>
      <c r="AS95" s="129">
        <v>0.127393468474679</v>
      </c>
      <c r="AT95" s="129">
        <v>5.2545628371149102E-2</v>
      </c>
      <c r="AU95" s="129">
        <v>0.16072346036156601</v>
      </c>
      <c r="AV95" s="129">
        <v>2.2323359303299999E-4</v>
      </c>
      <c r="AW95" s="129">
        <v>0.13897883981110201</v>
      </c>
      <c r="AX95" s="129">
        <v>-2.35479803433804E-2</v>
      </c>
      <c r="AY95" s="129">
        <v>2.3833047869857099E-2</v>
      </c>
      <c r="AZ95" s="129">
        <v>-0.111309393734757</v>
      </c>
      <c r="BA95" s="129">
        <v>-2.6838345637656798E-2</v>
      </c>
      <c r="BB95" s="129">
        <v>-3.7209677888995402E-2</v>
      </c>
      <c r="BC95" s="129">
        <v>-0.11013254139652399</v>
      </c>
      <c r="BD95" s="129">
        <v>8.3609112017882098E-2</v>
      </c>
      <c r="BE95" s="129">
        <v>-0.10477943234349101</v>
      </c>
      <c r="BF95" s="129">
        <v>3.8754847901202497E-2</v>
      </c>
      <c r="BG95" s="130">
        <v>-9.35003756240462E-2</v>
      </c>
      <c r="BI95" s="1">
        <f t="shared" si="22"/>
        <v>0.48487564506335668</v>
      </c>
    </row>
    <row r="96" spans="1:61">
      <c r="A96">
        <v>1992</v>
      </c>
      <c r="B96" s="5">
        <v>287.78370000000001</v>
      </c>
      <c r="C96" s="5">
        <f t="shared" si="15"/>
        <v>287.78701666666666</v>
      </c>
      <c r="D96" s="5">
        <v>287.68880000000001</v>
      </c>
      <c r="E96" s="5">
        <v>287.75819999999999</v>
      </c>
      <c r="F96" s="5">
        <v>287.84609999999998</v>
      </c>
      <c r="G96" s="5">
        <v>287.96519999999998</v>
      </c>
      <c r="H96" s="5">
        <v>287.75630000000001</v>
      </c>
      <c r="I96" s="5">
        <v>287.70749999999998</v>
      </c>
      <c r="J96" s="5">
        <f t="shared" si="16"/>
        <v>1.6892633784179045E-3</v>
      </c>
      <c r="K96" s="5">
        <f t="shared" si="17"/>
        <v>-1.2409593233103644E-3</v>
      </c>
      <c r="L96" s="5">
        <f t="shared" si="18"/>
        <v>-4.1355849216623275E-4</v>
      </c>
      <c r="M96" s="5">
        <f t="shared" si="19"/>
        <v>-1.0809650685777994E-3</v>
      </c>
      <c r="N96" s="5">
        <f t="shared" si="20"/>
        <v>-6.4612290864152211E-4</v>
      </c>
      <c r="O96" s="5">
        <f t="shared" si="21"/>
        <v>-9.4952924882912848E-4</v>
      </c>
      <c r="P96" s="128">
        <v>0.34966446198177398</v>
      </c>
      <c r="Q96" s="129">
        <v>0.24944335292912001</v>
      </c>
      <c r="R96" s="129">
        <v>0.32159649340582003</v>
      </c>
      <c r="S96" s="129">
        <v>0.40876735487876198</v>
      </c>
      <c r="T96" s="129">
        <v>0.52842743051041896</v>
      </c>
      <c r="U96" s="129">
        <v>0.319077707394058</v>
      </c>
      <c r="V96" s="129">
        <v>0.270674432772466</v>
      </c>
      <c r="W96" s="129">
        <v>-0.38001328797557699</v>
      </c>
      <c r="X96" s="129">
        <v>-0.43931930978419498</v>
      </c>
      <c r="Y96" s="129">
        <v>-0.43954180474986498</v>
      </c>
      <c r="Z96" s="129">
        <v>-0.37751708760828201</v>
      </c>
      <c r="AA96" s="129">
        <v>-0.33829293968074098</v>
      </c>
      <c r="AB96" s="129">
        <v>-0.30539529805480398</v>
      </c>
      <c r="AC96" s="129">
        <v>0.96093760118773097</v>
      </c>
      <c r="AD96" s="129">
        <v>0.92973697627172602</v>
      </c>
      <c r="AE96" s="129">
        <v>0.91381979184671902</v>
      </c>
      <c r="AF96" s="129">
        <v>0.88879918834123794</v>
      </c>
      <c r="AG96" s="129">
        <v>1.0001962698720399</v>
      </c>
      <c r="AH96" s="129">
        <v>1.07213577960692</v>
      </c>
      <c r="AI96" s="201">
        <v>-5.2044294475581399E-2</v>
      </c>
      <c r="AJ96" s="206">
        <f t="shared" si="23"/>
        <v>-5.2044294475581364E-2</v>
      </c>
      <c r="AK96" s="129">
        <v>-0.145955220761607</v>
      </c>
      <c r="AL96" s="129">
        <v>7.5174401982053496E-2</v>
      </c>
      <c r="AM96" s="129">
        <v>-5.6291326674738601E-2</v>
      </c>
      <c r="AN96" s="129">
        <v>-7.8300470068938893E-2</v>
      </c>
      <c r="AO96" s="129">
        <v>-5.4848856854675797E-2</v>
      </c>
      <c r="AP96" s="129">
        <v>0.13140987901916701</v>
      </c>
      <c r="AQ96" s="129">
        <v>8.1721962437597995E-2</v>
      </c>
      <c r="AR96" s="129">
        <v>7.8237027647958202E-2</v>
      </c>
      <c r="AS96" s="129">
        <v>0.18121200957875699</v>
      </c>
      <c r="AT96" s="129">
        <v>0.16873776076653199</v>
      </c>
      <c r="AU96" s="129">
        <v>0.147140634664992</v>
      </c>
      <c r="AV96" s="129">
        <v>4.5592858640475201E-2</v>
      </c>
      <c r="AW96" s="129">
        <v>0.102745134489737</v>
      </c>
      <c r="AX96" s="129">
        <v>0.113921130060191</v>
      </c>
      <c r="AY96" s="129">
        <v>2.41560513921967E-2</v>
      </c>
      <c r="AZ96" s="129">
        <v>2.49926628622461E-2</v>
      </c>
      <c r="BA96" s="129">
        <v>-3.7850685601995303E-2</v>
      </c>
      <c r="BB96" s="129">
        <v>-0.34962984105078398</v>
      </c>
      <c r="BC96" s="129">
        <v>-0.438235067543644</v>
      </c>
      <c r="BD96" s="129">
        <v>-0.27856099635982901</v>
      </c>
      <c r="BE96" s="129">
        <v>-0.35646766258690799</v>
      </c>
      <c r="BF96" s="129">
        <v>-0.29083118433425098</v>
      </c>
      <c r="BG96" s="130">
        <v>-0.38405429442929001</v>
      </c>
      <c r="BI96" s="1">
        <f t="shared" si="22"/>
        <v>0.35625291534543091</v>
      </c>
    </row>
    <row r="97" spans="1:61">
      <c r="A97">
        <v>1993</v>
      </c>
      <c r="B97" s="5">
        <v>287.85419999999999</v>
      </c>
      <c r="C97" s="5">
        <f t="shared" si="15"/>
        <v>287.85791666666665</v>
      </c>
      <c r="D97" s="5">
        <v>287.8202</v>
      </c>
      <c r="E97" s="5">
        <v>287.91379999999998</v>
      </c>
      <c r="F97" s="5">
        <v>287.84129999999999</v>
      </c>
      <c r="G97" s="5">
        <v>287.91969999999998</v>
      </c>
      <c r="H97" s="5">
        <v>288.00839999999999</v>
      </c>
      <c r="I97" s="5">
        <v>287.64409999999998</v>
      </c>
      <c r="J97" s="5">
        <f t="shared" si="16"/>
        <v>-1.1335291712180062E-3</v>
      </c>
      <c r="K97" s="5">
        <f t="shared" si="17"/>
        <v>1.1113347635933191E-3</v>
      </c>
      <c r="L97" s="5">
        <f t="shared" si="18"/>
        <v>-1.5400672062600429E-3</v>
      </c>
      <c r="M97" s="5">
        <f t="shared" si="19"/>
        <v>-3.2689852684691934E-4</v>
      </c>
      <c r="N97" s="5">
        <f t="shared" si="20"/>
        <v>-2.412344392631105E-3</v>
      </c>
      <c r="O97" s="5">
        <f t="shared" si="21"/>
        <v>-7.5415766360759084E-4</v>
      </c>
      <c r="P97" s="128">
        <v>0.42096676040407899</v>
      </c>
      <c r="Q97" s="129">
        <v>0.38366614547874101</v>
      </c>
      <c r="R97" s="129">
        <v>0.47484419931890898</v>
      </c>
      <c r="S97" s="129">
        <v>0.40509386359286698</v>
      </c>
      <c r="T97" s="129">
        <v>0.48217336396868399</v>
      </c>
      <c r="U97" s="129">
        <v>0.57294392887803203</v>
      </c>
      <c r="V97" s="129">
        <v>0.20707906118724301</v>
      </c>
      <c r="W97" s="129">
        <v>-0.42093485062025499</v>
      </c>
      <c r="X97" s="129">
        <v>-0.55112952752358502</v>
      </c>
      <c r="Y97" s="129">
        <v>-0.37960017337240898</v>
      </c>
      <c r="Z97" s="129">
        <v>-0.41635157657560701</v>
      </c>
      <c r="AA97" s="129">
        <v>-0.37722282950534203</v>
      </c>
      <c r="AB97" s="129">
        <v>-0.38037014612433401</v>
      </c>
      <c r="AC97" s="129">
        <v>0.98930339689932201</v>
      </c>
      <c r="AD97" s="129">
        <v>0.93988519610661503</v>
      </c>
      <c r="AE97" s="129">
        <v>0.95269200188118897</v>
      </c>
      <c r="AF97" s="129">
        <v>0.94861059591994401</v>
      </c>
      <c r="AG97" s="129">
        <v>1.07784374098378</v>
      </c>
      <c r="AH97" s="129">
        <v>1.02748544960508</v>
      </c>
      <c r="AI97" s="201">
        <v>-8.2768875859744601E-2</v>
      </c>
      <c r="AJ97" s="206">
        <f t="shared" si="23"/>
        <v>-8.2768875859744281E-2</v>
      </c>
      <c r="AK97" s="129">
        <v>-0.130064567198132</v>
      </c>
      <c r="AL97" s="129">
        <v>-2.9357618533708701E-2</v>
      </c>
      <c r="AM97" s="129">
        <v>-7.9207419032627499E-2</v>
      </c>
      <c r="AN97" s="129">
        <v>-0.117458324884864</v>
      </c>
      <c r="AO97" s="129">
        <v>-5.7756449649389197E-2</v>
      </c>
      <c r="AP97" s="129">
        <v>0.118901871412981</v>
      </c>
      <c r="AQ97" s="129">
        <v>8.5215135308942494E-2</v>
      </c>
      <c r="AR97" s="129">
        <v>9.0512572474892694E-2</v>
      </c>
      <c r="AS97" s="129">
        <v>0.23811215007952999</v>
      </c>
      <c r="AT97" s="129">
        <v>7.9740171868650095E-2</v>
      </c>
      <c r="AU97" s="129">
        <v>0.100929327332892</v>
      </c>
      <c r="AV97" s="129">
        <v>4.41353762930475E-2</v>
      </c>
      <c r="AW97" s="129">
        <v>0.17149141309602101</v>
      </c>
      <c r="AX97" s="129">
        <v>6.0360158874686903E-2</v>
      </c>
      <c r="AY97" s="129">
        <v>-2.87381776357165E-2</v>
      </c>
      <c r="AZ97" s="129">
        <v>-4.2315283371408399E-2</v>
      </c>
      <c r="BA97" s="129">
        <v>5.9878770501654799E-2</v>
      </c>
      <c r="BB97" s="129">
        <v>-0.277544677237403</v>
      </c>
      <c r="BC97" s="129">
        <v>-0.34552807122969398</v>
      </c>
      <c r="BD97" s="129">
        <v>-0.22101377691393501</v>
      </c>
      <c r="BE97" s="129">
        <v>-0.26101233377499899</v>
      </c>
      <c r="BF97" s="129">
        <v>-0.17775651774201101</v>
      </c>
      <c r="BG97" s="130">
        <v>-0.382412686526379</v>
      </c>
      <c r="BI97" s="1">
        <f t="shared" si="22"/>
        <v>0.37109224088794829</v>
      </c>
    </row>
    <row r="98" spans="1:61">
      <c r="A98">
        <v>1994</v>
      </c>
      <c r="B98" s="5">
        <v>287.94929999999999</v>
      </c>
      <c r="C98" s="5">
        <f t="shared" si="15"/>
        <v>287.95286666666664</v>
      </c>
      <c r="D98" s="5">
        <v>287.85860000000002</v>
      </c>
      <c r="E98" s="5">
        <v>288.00799999999998</v>
      </c>
      <c r="F98" s="5">
        <v>287.94880000000001</v>
      </c>
      <c r="G98" s="5">
        <v>287.94740000000002</v>
      </c>
      <c r="H98" s="5">
        <v>288.01949999999999</v>
      </c>
      <c r="I98" s="5">
        <v>287.93490000000003</v>
      </c>
      <c r="J98" s="5">
        <f t="shared" si="16"/>
        <v>-1.333417483172783E-3</v>
      </c>
      <c r="K98" s="5">
        <f t="shared" si="17"/>
        <v>-1.1424084364780041E-3</v>
      </c>
      <c r="L98" s="5">
        <f t="shared" si="18"/>
        <v>-3.014315057291439E-4</v>
      </c>
      <c r="M98" s="5">
        <f t="shared" si="19"/>
        <v>-6.531301295314984E-4</v>
      </c>
      <c r="N98" s="5">
        <f t="shared" si="20"/>
        <v>-7.5068256617111251E-4</v>
      </c>
      <c r="O98" s="5">
        <f t="shared" si="21"/>
        <v>-9.6873326361957002E-4</v>
      </c>
      <c r="P98" s="128">
        <v>0.51593245060205495</v>
      </c>
      <c r="Q98" s="129">
        <v>0.42226603379071997</v>
      </c>
      <c r="R98" s="129">
        <v>0.57129794251898103</v>
      </c>
      <c r="S98" s="129">
        <v>0.51135522789235199</v>
      </c>
      <c r="T98" s="129">
        <v>0.51019959557140704</v>
      </c>
      <c r="U98" s="129">
        <v>0.58238226705157103</v>
      </c>
      <c r="V98" s="129">
        <v>0.49809363678730201</v>
      </c>
      <c r="W98" s="129">
        <v>-0.43679775605004301</v>
      </c>
      <c r="X98" s="129">
        <v>-0.59860359755941706</v>
      </c>
      <c r="Y98" s="129">
        <v>-0.35352839068110598</v>
      </c>
      <c r="Z98" s="129">
        <v>-0.407643950005876</v>
      </c>
      <c r="AA98" s="129">
        <v>-0.45073488820128199</v>
      </c>
      <c r="AB98" s="129">
        <v>-0.37347795380253501</v>
      </c>
      <c r="AC98" s="129">
        <v>1.0211329556720501</v>
      </c>
      <c r="AD98" s="129">
        <v>1.09795366475873</v>
      </c>
      <c r="AE98" s="129">
        <v>0.87988662097831105</v>
      </c>
      <c r="AF98" s="129">
        <v>1.06750526397109</v>
      </c>
      <c r="AG98" s="129">
        <v>1.1124179070858899</v>
      </c>
      <c r="AH98" s="129">
        <v>0.94790132156623397</v>
      </c>
      <c r="AI98" s="201">
        <v>-9.5978855072678407E-2</v>
      </c>
      <c r="AJ98" s="206">
        <f t="shared" si="23"/>
        <v>-9.5978855072678407E-2</v>
      </c>
      <c r="AK98" s="129">
        <v>-0.245795071256907</v>
      </c>
      <c r="AL98" s="129">
        <v>2.4950106883352401E-2</v>
      </c>
      <c r="AM98" s="129">
        <v>-7.8824318177225905E-2</v>
      </c>
      <c r="AN98" s="129">
        <v>-7.91926109516225E-2</v>
      </c>
      <c r="AO98" s="129">
        <v>-0.10103238186098901</v>
      </c>
      <c r="AP98" s="129">
        <v>0.134948840188405</v>
      </c>
      <c r="AQ98" s="129">
        <v>7.5075993474968003E-2</v>
      </c>
      <c r="AR98" s="129">
        <v>0.131207847835355</v>
      </c>
      <c r="AS98" s="129">
        <v>0.1173285919063</v>
      </c>
      <c r="AT98" s="129">
        <v>0.18434328053155</v>
      </c>
      <c r="AU98" s="129">
        <v>0.166788487193855</v>
      </c>
      <c r="AV98" s="129">
        <v>2.2195560037437102E-2</v>
      </c>
      <c r="AW98" s="129">
        <v>2.6646448779388199E-2</v>
      </c>
      <c r="AX98" s="129">
        <v>7.4430258674567498E-2</v>
      </c>
      <c r="AY98" s="129">
        <v>-1.09545826428529E-2</v>
      </c>
      <c r="AZ98" s="129">
        <v>1.1445561228981599E-2</v>
      </c>
      <c r="BA98" s="129">
        <v>9.4101141471014602E-3</v>
      </c>
      <c r="BB98" s="129">
        <v>-0.16530918893854499</v>
      </c>
      <c r="BC98" s="129">
        <v>-0.13952170415979001</v>
      </c>
      <c r="BD98" s="129">
        <v>-3.07597983808705E-2</v>
      </c>
      <c r="BE98" s="129">
        <v>-0.160774269852311</v>
      </c>
      <c r="BF98" s="129">
        <v>-0.18733268004916601</v>
      </c>
      <c r="BG98" s="130">
        <v>-0.30815749225058597</v>
      </c>
      <c r="BI98" s="1">
        <f t="shared" si="22"/>
        <v>0.48019155583662576</v>
      </c>
    </row>
    <row r="99" spans="1:61">
      <c r="A99">
        <v>1995</v>
      </c>
      <c r="B99" s="5">
        <v>288.0772</v>
      </c>
      <c r="C99" s="5">
        <f t="shared" si="15"/>
        <v>288.08054999999996</v>
      </c>
      <c r="D99" s="5">
        <v>288.03550000000001</v>
      </c>
      <c r="E99" s="5">
        <v>288.12380000000002</v>
      </c>
      <c r="F99" s="5">
        <v>288.11160000000001</v>
      </c>
      <c r="G99" s="5">
        <v>288.10329999999999</v>
      </c>
      <c r="H99" s="5">
        <v>288.07549999999998</v>
      </c>
      <c r="I99" s="5">
        <v>288.03359999999998</v>
      </c>
      <c r="J99" s="5">
        <f t="shared" si="16"/>
        <v>-2.952153195385665E-3</v>
      </c>
      <c r="K99" s="5">
        <f t="shared" si="17"/>
        <v>-1.5549867527642758E-3</v>
      </c>
      <c r="L99" s="5">
        <f t="shared" si="18"/>
        <v>-1.0921592148879222E-3</v>
      </c>
      <c r="M99" s="5">
        <f t="shared" si="19"/>
        <v>4.5776256178375885E-4</v>
      </c>
      <c r="N99" s="5">
        <f t="shared" si="20"/>
        <v>7.4281615875509965E-4</v>
      </c>
      <c r="O99" s="5">
        <f t="shared" si="21"/>
        <v>1.1490189591567557E-5</v>
      </c>
      <c r="P99" s="128">
        <v>0.643488688413413</v>
      </c>
      <c r="Q99" s="129">
        <v>0.60078476950292203</v>
      </c>
      <c r="R99" s="129">
        <v>0.68751052083530295</v>
      </c>
      <c r="S99" s="129">
        <v>0.67494595560151505</v>
      </c>
      <c r="T99" s="129">
        <v>0.66498870288006595</v>
      </c>
      <c r="U99" s="129">
        <v>0.636888768326628</v>
      </c>
      <c r="V99" s="129">
        <v>0.59581341333404203</v>
      </c>
      <c r="W99" s="129">
        <v>-0.395940498572178</v>
      </c>
      <c r="X99" s="129">
        <v>-0.40193414014288398</v>
      </c>
      <c r="Y99" s="129">
        <v>-0.36098822685175902</v>
      </c>
      <c r="Z99" s="129">
        <v>-0.4132751328832</v>
      </c>
      <c r="AA99" s="129">
        <v>-0.46432013657061999</v>
      </c>
      <c r="AB99" s="129">
        <v>-0.33918485641243001</v>
      </c>
      <c r="AC99" s="129">
        <v>1.0157063836218401</v>
      </c>
      <c r="AD99" s="129">
        <v>1.03874780816573</v>
      </c>
      <c r="AE99" s="129">
        <v>0.97247774572201695</v>
      </c>
      <c r="AF99" s="129">
        <v>0.99136089007316697</v>
      </c>
      <c r="AG99" s="129">
        <v>1.1668542140225699</v>
      </c>
      <c r="AH99" s="129">
        <v>0.90909126012570596</v>
      </c>
      <c r="AI99" s="201">
        <v>-9.5566382138247197E-2</v>
      </c>
      <c r="AJ99" s="206">
        <f t="shared" si="23"/>
        <v>-9.5566382138247002E-2</v>
      </c>
      <c r="AK99" s="129">
        <v>-0.28736379425271202</v>
      </c>
      <c r="AL99" s="129">
        <v>8.9875785731635405E-2</v>
      </c>
      <c r="AM99" s="129">
        <v>-8.0554045737983401E-2</v>
      </c>
      <c r="AN99" s="129">
        <v>-0.13757577624823999</v>
      </c>
      <c r="AO99" s="129">
        <v>-6.2214080183934997E-2</v>
      </c>
      <c r="AP99" s="129">
        <v>0.12888004595434899</v>
      </c>
      <c r="AQ99" s="129">
        <v>-4.4113057210154197E-2</v>
      </c>
      <c r="AR99" s="129">
        <v>0.11857152631682701</v>
      </c>
      <c r="AS99" s="129">
        <v>6.0545379905761303E-2</v>
      </c>
      <c r="AT99" s="129">
        <v>0.24043533625774599</v>
      </c>
      <c r="AU99" s="129">
        <v>0.26896104450156599</v>
      </c>
      <c r="AV99" s="129">
        <v>2.53231680566386E-2</v>
      </c>
      <c r="AW99" s="129">
        <v>0.105966483396798</v>
      </c>
      <c r="AX99" s="129">
        <v>9.3389593519077596E-4</v>
      </c>
      <c r="AY99" s="129">
        <v>-6.8793315013579104E-2</v>
      </c>
      <c r="AZ99" s="129">
        <v>7.9863613242650899E-2</v>
      </c>
      <c r="BA99" s="129">
        <v>8.64516272213222E-3</v>
      </c>
      <c r="BB99" s="129">
        <v>-4.9528127240341703E-2</v>
      </c>
      <c r="BC99" s="129">
        <v>-8.0968456927564603E-2</v>
      </c>
      <c r="BD99" s="129">
        <v>-8.2577799139812599E-2</v>
      </c>
      <c r="BE99" s="129">
        <v>2.3875301309601499E-2</v>
      </c>
      <c r="BF99" s="129">
        <v>1.19378804998291E-2</v>
      </c>
      <c r="BG99" s="130">
        <v>-0.11990756194376199</v>
      </c>
      <c r="BI99" s="1">
        <f t="shared" si="22"/>
        <v>0.628874589682061</v>
      </c>
    </row>
    <row r="100" spans="1:61">
      <c r="A100">
        <v>1996</v>
      </c>
      <c r="B100" s="5">
        <v>288.09640000000002</v>
      </c>
      <c r="C100" s="5">
        <f t="shared" si="15"/>
        <v>288.10046666666665</v>
      </c>
      <c r="D100" s="5">
        <v>288.01929999999999</v>
      </c>
      <c r="E100" s="5">
        <v>288.1721</v>
      </c>
      <c r="F100" s="5">
        <v>288.15159999999997</v>
      </c>
      <c r="G100" s="5">
        <v>288.0598</v>
      </c>
      <c r="H100" s="5">
        <v>288.12479999999999</v>
      </c>
      <c r="I100" s="5">
        <v>288.0752</v>
      </c>
      <c r="J100" s="5">
        <f t="shared" ref="J100:J109" si="24">(D100-D$111)-(Q100-Q$111)</f>
        <v>4.6248078434418805E-4</v>
      </c>
      <c r="K100" s="5">
        <f t="shared" ref="K100:K109" si="25">(E100-E$111)-(R100-R$111)</f>
        <v>-4.5201055753701924E-4</v>
      </c>
      <c r="L100" s="5">
        <f t="shared" ref="L100:L109" si="26">(F100-F$111)-(S100-S$111)</f>
        <v>-6.7526105251292101E-5</v>
      </c>
      <c r="M100" s="5">
        <f t="shared" ref="M100:M109" si="27">(G100-G$111)-(T100-T$111)</f>
        <v>4.5205248773516615E-4</v>
      </c>
      <c r="N100" s="5">
        <f t="shared" ref="N100:N109" si="28">(H100-H$111)-(U100-U$111)</f>
        <v>-6.6018258339534119E-4</v>
      </c>
      <c r="O100" s="5">
        <f t="shared" ref="O100:O109" si="29">(I100-I$111)-(V100-V$111)</f>
        <v>-1.0332261592871372E-4</v>
      </c>
      <c r="P100" s="128">
        <v>0.66273556813626</v>
      </c>
      <c r="Q100" s="129">
        <v>0.58117013552316599</v>
      </c>
      <c r="R100" s="129">
        <v>0.73470754464005905</v>
      </c>
      <c r="S100" s="129">
        <v>0.71392132249184204</v>
      </c>
      <c r="T100" s="129">
        <v>0.62149441295412</v>
      </c>
      <c r="U100" s="129">
        <v>0.68759176706879499</v>
      </c>
      <c r="V100" s="129">
        <v>0.63752822613957905</v>
      </c>
      <c r="W100" s="129">
        <v>-0.42764212064687401</v>
      </c>
      <c r="X100" s="129">
        <v>-0.42395259556610598</v>
      </c>
      <c r="Y100" s="129">
        <v>-0.411493845924496</v>
      </c>
      <c r="Z100" s="129">
        <v>-0.55576204136235596</v>
      </c>
      <c r="AA100" s="129">
        <v>-0.40664536192974698</v>
      </c>
      <c r="AB100" s="129">
        <v>-0.34035675845166202</v>
      </c>
      <c r="AC100" s="129">
        <v>0.99571797749691704</v>
      </c>
      <c r="AD100" s="129">
        <v>1.0397052890048699</v>
      </c>
      <c r="AE100" s="129">
        <v>0.91326510458128496</v>
      </c>
      <c r="AF100" s="129">
        <v>0.92694926703694502</v>
      </c>
      <c r="AG100" s="129">
        <v>1.2040297981063099</v>
      </c>
      <c r="AH100" s="129">
        <v>0.89464042875516703</v>
      </c>
      <c r="AI100" s="201">
        <v>-8.0313199372847005E-2</v>
      </c>
      <c r="AJ100" s="206">
        <f t="shared" si="23"/>
        <v>-8.0313199372846936E-2</v>
      </c>
      <c r="AK100" s="129">
        <v>-0.30368779965232301</v>
      </c>
      <c r="AL100" s="129">
        <v>3.3849099670135198E-2</v>
      </c>
      <c r="AM100" s="129">
        <v>-0.10585507832848801</v>
      </c>
      <c r="AN100" s="129">
        <v>-1.9488265561790199E-2</v>
      </c>
      <c r="AO100" s="129">
        <v>-6.3839529917686299E-3</v>
      </c>
      <c r="AP100" s="129">
        <v>0.15285416102708399</v>
      </c>
      <c r="AQ100" s="129">
        <v>3.0786564246056899E-2</v>
      </c>
      <c r="AR100" s="129">
        <v>9.2875096430134294E-2</v>
      </c>
      <c r="AS100" s="129">
        <v>0.15779637359736301</v>
      </c>
      <c r="AT100" s="129">
        <v>0.218530469872462</v>
      </c>
      <c r="AU100" s="129">
        <v>0.26428230098940703</v>
      </c>
      <c r="AV100" s="129">
        <v>6.5620102067055E-2</v>
      </c>
      <c r="AW100" s="129">
        <v>2.1501405663400398E-2</v>
      </c>
      <c r="AX100" s="129">
        <v>2.5316901245162102E-2</v>
      </c>
      <c r="AY100" s="129">
        <v>2.58767564757818E-2</v>
      </c>
      <c r="AZ100" s="129">
        <v>0.111433757194845</v>
      </c>
      <c r="BA100" s="129">
        <v>0.14397168975608499</v>
      </c>
      <c r="BB100" s="129">
        <v>2.9676680564978099E-2</v>
      </c>
      <c r="BC100" s="129">
        <v>-1.83741461868294E-2</v>
      </c>
      <c r="BD100" s="129">
        <v>6.96986905165317E-2</v>
      </c>
      <c r="BE100" s="129">
        <v>0.10804109326483</v>
      </c>
      <c r="BF100" s="129">
        <v>8.3669672472069495E-2</v>
      </c>
      <c r="BG100" s="130">
        <v>-9.4651907241711797E-2</v>
      </c>
      <c r="BI100" s="1">
        <f t="shared" si="22"/>
        <v>0.73591360113631321</v>
      </c>
    </row>
    <row r="101" spans="1:61">
      <c r="A101">
        <v>1997</v>
      </c>
      <c r="B101" s="5">
        <v>288.12900000000002</v>
      </c>
      <c r="C101" s="5">
        <f t="shared" si="15"/>
        <v>288.1341333333333</v>
      </c>
      <c r="D101" s="5">
        <v>288.03199999999998</v>
      </c>
      <c r="E101" s="5">
        <v>288.22930000000002</v>
      </c>
      <c r="F101" s="5">
        <v>288.14339999999999</v>
      </c>
      <c r="G101" s="5">
        <v>288.05549999999999</v>
      </c>
      <c r="H101" s="5">
        <v>288.15300000000002</v>
      </c>
      <c r="I101" s="5">
        <v>288.19159999999999</v>
      </c>
      <c r="J101" s="5">
        <f t="shared" si="24"/>
        <v>-1.3058329590454054E-4</v>
      </c>
      <c r="K101" s="5">
        <f t="shared" si="25"/>
        <v>1.0868626018670224E-3</v>
      </c>
      <c r="L101" s="5">
        <f t="shared" si="26"/>
        <v>-1.5969903810982844E-3</v>
      </c>
      <c r="M101" s="5">
        <f t="shared" si="27"/>
        <v>1.7173572071594867E-3</v>
      </c>
      <c r="N101" s="5">
        <f t="shared" si="28"/>
        <v>-5.6046581968166587E-4</v>
      </c>
      <c r="O101" s="5">
        <f t="shared" si="29"/>
        <v>1.7038957910801011E-3</v>
      </c>
      <c r="P101" s="128">
        <v>0.695970804020693</v>
      </c>
      <c r="Q101" s="129">
        <v>0.59446319960340999</v>
      </c>
      <c r="R101" s="129">
        <v>0.79036867148067802</v>
      </c>
      <c r="S101" s="129">
        <v>0.70725078676770103</v>
      </c>
      <c r="T101" s="129">
        <v>0.61592910823469504</v>
      </c>
      <c r="U101" s="129">
        <v>0.71569205030510796</v>
      </c>
      <c r="V101" s="129">
        <v>0.75212100773256896</v>
      </c>
      <c r="W101" s="129">
        <v>-0.41749387890085898</v>
      </c>
      <c r="X101" s="129">
        <v>-0.452678344536877</v>
      </c>
      <c r="Y101" s="129">
        <v>-0.412797696119582</v>
      </c>
      <c r="Z101" s="129">
        <v>-0.45252044682126702</v>
      </c>
      <c r="AA101" s="129">
        <v>-0.38260183473840897</v>
      </c>
      <c r="AB101" s="129">
        <v>-0.38687107228815798</v>
      </c>
      <c r="AC101" s="129">
        <v>1.02922093388888</v>
      </c>
      <c r="AD101" s="129">
        <v>1.0659811071848799</v>
      </c>
      <c r="AE101" s="129">
        <v>0.90556297919431405</v>
      </c>
      <c r="AF101" s="129">
        <v>1.04269390789573</v>
      </c>
      <c r="AG101" s="129">
        <v>1.1438397267418701</v>
      </c>
      <c r="AH101" s="129">
        <v>0.98802694842760197</v>
      </c>
      <c r="AI101" s="201">
        <v>-0.102151615707691</v>
      </c>
      <c r="AJ101" s="206">
        <f t="shared" si="23"/>
        <v>-0.10215161570769145</v>
      </c>
      <c r="AK101" s="129">
        <v>-0.28879931906953898</v>
      </c>
      <c r="AL101" s="129">
        <v>1.0465566130562799E-2</v>
      </c>
      <c r="AM101" s="129">
        <v>-2.06079197143367E-2</v>
      </c>
      <c r="AN101" s="129">
        <v>-0.12548497574812201</v>
      </c>
      <c r="AO101" s="129">
        <v>-8.6331430137022297E-2</v>
      </c>
      <c r="AP101" s="129">
        <v>7.7808468015371002E-2</v>
      </c>
      <c r="AQ101" s="129">
        <v>-2.7150587175924501E-2</v>
      </c>
      <c r="AR101" s="129">
        <v>0.118966588664534</v>
      </c>
      <c r="AS101" s="129">
        <v>0.169952898502572</v>
      </c>
      <c r="AT101" s="129">
        <v>3.5338097729493201E-2</v>
      </c>
      <c r="AU101" s="129">
        <v>9.1935342356180103E-2</v>
      </c>
      <c r="AV101" s="129">
        <v>6.8385294383006097E-3</v>
      </c>
      <c r="AW101" s="129">
        <v>-6.1032832613136599E-2</v>
      </c>
      <c r="AX101" s="129">
        <v>8.7595873403415597E-2</v>
      </c>
      <c r="AY101" s="129">
        <v>7.0665405526710804E-3</v>
      </c>
      <c r="AZ101" s="129">
        <v>-4.7174776622341499E-2</v>
      </c>
      <c r="BA101" s="129">
        <v>4.77378424708945E-2</v>
      </c>
      <c r="BB101" s="129">
        <v>5.1445532267871297E-2</v>
      </c>
      <c r="BC101" s="129">
        <v>6.6403700656167006E-2</v>
      </c>
      <c r="BD101" s="129">
        <v>0.10899423339281999</v>
      </c>
      <c r="BE101" s="129">
        <v>3.10112903557637E-2</v>
      </c>
      <c r="BF101" s="129">
        <v>8.1737518754039201E-2</v>
      </c>
      <c r="BG101" s="130">
        <v>-3.09190818194338E-2</v>
      </c>
      <c r="BI101" s="1">
        <f t="shared" si="22"/>
        <v>0.64566796900187251</v>
      </c>
    </row>
    <row r="102" spans="1:61">
      <c r="A102">
        <v>1998</v>
      </c>
      <c r="B102" s="5">
        <v>288.22250000000003</v>
      </c>
      <c r="C102" s="5">
        <f t="shared" si="15"/>
        <v>288.22666666666669</v>
      </c>
      <c r="D102" s="5">
        <v>288.2029</v>
      </c>
      <c r="E102" s="5">
        <v>288.22340000000003</v>
      </c>
      <c r="F102" s="5">
        <v>288.27789999999999</v>
      </c>
      <c r="G102" s="5">
        <v>288.22449999999998</v>
      </c>
      <c r="H102" s="5">
        <v>288.24099999999999</v>
      </c>
      <c r="I102" s="5">
        <v>288.19029999999998</v>
      </c>
      <c r="J102" s="5">
        <f t="shared" si="24"/>
        <v>2.9437676836086002E-4</v>
      </c>
      <c r="K102" s="5">
        <f t="shared" si="25"/>
        <v>-5.8882600616388947E-4</v>
      </c>
      <c r="L102" s="5">
        <f t="shared" si="26"/>
        <v>2.5378748328295231E-3</v>
      </c>
      <c r="M102" s="5">
        <f t="shared" si="27"/>
        <v>-1.1695324724277922E-3</v>
      </c>
      <c r="N102" s="5">
        <f t="shared" si="28"/>
        <v>2.8132781245748806E-5</v>
      </c>
      <c r="O102" s="5">
        <f t="shared" si="29"/>
        <v>-2.2015562188937299E-3</v>
      </c>
      <c r="P102" s="128">
        <v>0.78905740509043099</v>
      </c>
      <c r="Q102" s="129">
        <v>0.76493823953916196</v>
      </c>
      <c r="R102" s="129">
        <v>0.78614436008871202</v>
      </c>
      <c r="S102" s="129">
        <v>0.83761592155377596</v>
      </c>
      <c r="T102" s="129">
        <v>0.78781599791426504</v>
      </c>
      <c r="U102" s="129">
        <v>0.80310345170414599</v>
      </c>
      <c r="V102" s="129">
        <v>0.75472645974252806</v>
      </c>
      <c r="W102" s="129">
        <v>-0.427180915356143</v>
      </c>
      <c r="X102" s="129">
        <v>-0.51232477005481702</v>
      </c>
      <c r="Y102" s="129">
        <v>-0.35372828950221402</v>
      </c>
      <c r="Z102" s="129">
        <v>-0.43598442027001699</v>
      </c>
      <c r="AA102" s="129">
        <v>-0.32862306309135603</v>
      </c>
      <c r="AB102" s="129">
        <v>-0.50524403386231098</v>
      </c>
      <c r="AC102" s="129">
        <v>1.0371155169666999</v>
      </c>
      <c r="AD102" s="129">
        <v>1.0551233877717401</v>
      </c>
      <c r="AE102" s="129">
        <v>0.92002465875833594</v>
      </c>
      <c r="AF102" s="129">
        <v>1.11531269750787</v>
      </c>
      <c r="AG102" s="129">
        <v>1.0913999478718199</v>
      </c>
      <c r="AH102" s="129">
        <v>1.0037168929237601</v>
      </c>
      <c r="AI102" s="201">
        <v>-0.123478409653455</v>
      </c>
      <c r="AJ102" s="206">
        <f t="shared" si="23"/>
        <v>-0.12347840965345513</v>
      </c>
      <c r="AK102" s="129">
        <v>-0.30392459908966801</v>
      </c>
      <c r="AL102" s="129">
        <v>-0.142182754535781</v>
      </c>
      <c r="AM102" s="129">
        <v>-0.102346292537959</v>
      </c>
      <c r="AN102" s="129">
        <v>-8.5782783778483904E-2</v>
      </c>
      <c r="AO102" s="129">
        <v>1.6844381674616202E-2</v>
      </c>
      <c r="AP102" s="129">
        <v>8.8590430635758805E-2</v>
      </c>
      <c r="AQ102" s="129">
        <v>1.6902513312402299E-2</v>
      </c>
      <c r="AR102" s="129">
        <v>0.21332429620406401</v>
      </c>
      <c r="AS102" s="129">
        <v>5.7043208715469897E-2</v>
      </c>
      <c r="AT102" s="129">
        <v>7.1045606013683399E-2</v>
      </c>
      <c r="AU102" s="129">
        <v>8.4636528933174304E-2</v>
      </c>
      <c r="AV102" s="129">
        <v>5.03518046254725E-2</v>
      </c>
      <c r="AW102" s="129">
        <v>0.115417009367888</v>
      </c>
      <c r="AX102" s="129">
        <v>3.4384072070508802E-2</v>
      </c>
      <c r="AY102" s="129">
        <v>2.3804951294721301E-2</v>
      </c>
      <c r="AZ102" s="129">
        <v>6.8252202270286902E-2</v>
      </c>
      <c r="BA102" s="129">
        <v>9.9007881239572201E-3</v>
      </c>
      <c r="BB102" s="129">
        <v>8.6144941129361899E-2</v>
      </c>
      <c r="BC102" s="129">
        <v>0.11729106673379799</v>
      </c>
      <c r="BD102" s="129">
        <v>8.3796152675233701E-2</v>
      </c>
      <c r="BE102" s="129">
        <v>9.6285844277133395E-2</v>
      </c>
      <c r="BF102" s="129">
        <v>0.15254662520123899</v>
      </c>
      <c r="BG102" s="130">
        <v>-1.9194983240595299E-2</v>
      </c>
      <c r="BI102" s="1">
        <f t="shared" si="22"/>
        <v>0.71154336834769494</v>
      </c>
    </row>
    <row r="103" spans="1:61">
      <c r="A103">
        <v>1999</v>
      </c>
      <c r="B103" s="5">
        <v>288.26010000000002</v>
      </c>
      <c r="C103" s="5">
        <f t="shared" si="15"/>
        <v>288.26548333333329</v>
      </c>
      <c r="D103" s="5">
        <v>288.24779999999998</v>
      </c>
      <c r="E103" s="5">
        <v>288.31009999999998</v>
      </c>
      <c r="F103" s="5">
        <v>288.23910000000001</v>
      </c>
      <c r="G103" s="5">
        <v>288.2946</v>
      </c>
      <c r="H103" s="5">
        <v>288.23680000000002</v>
      </c>
      <c r="I103" s="5">
        <v>288.2645</v>
      </c>
      <c r="J103" s="5">
        <f t="shared" si="24"/>
        <v>2.8441953958320276E-3</v>
      </c>
      <c r="K103" s="5">
        <f t="shared" si="25"/>
        <v>-1.7568233040710091E-4</v>
      </c>
      <c r="L103" s="5">
        <f t="shared" si="26"/>
        <v>1.9469437691308489E-3</v>
      </c>
      <c r="M103" s="5">
        <f t="shared" si="27"/>
        <v>-6.8910085754825268E-5</v>
      </c>
      <c r="N103" s="5">
        <f t="shared" si="28"/>
        <v>-7.2865803894150982E-5</v>
      </c>
      <c r="O103" s="5">
        <f t="shared" si="29"/>
        <v>1.6715760688024162E-4</v>
      </c>
      <c r="P103" s="128">
        <v>0.82691734361263003</v>
      </c>
      <c r="Q103" s="129">
        <v>0.80728842091167496</v>
      </c>
      <c r="R103" s="129">
        <v>0.872431216412906</v>
      </c>
      <c r="S103" s="129">
        <v>0.799406852617494</v>
      </c>
      <c r="T103" s="129">
        <v>0.856815375527617</v>
      </c>
      <c r="U103" s="129">
        <v>0.79900445028931699</v>
      </c>
      <c r="V103" s="129">
        <v>0.826557745916773</v>
      </c>
      <c r="W103" s="129">
        <v>-0.403596469674391</v>
      </c>
      <c r="X103" s="129">
        <v>-0.39914500454847202</v>
      </c>
      <c r="Y103" s="129">
        <v>-0.37942388113844999</v>
      </c>
      <c r="Z103" s="129">
        <v>-0.49281522091007401</v>
      </c>
      <c r="AA103" s="129">
        <v>-0.340175403413013</v>
      </c>
      <c r="AB103" s="129">
        <v>-0.40642283836194698</v>
      </c>
      <c r="AC103" s="129">
        <v>1.02675113541955</v>
      </c>
      <c r="AD103" s="129">
        <v>1.0435236062298801</v>
      </c>
      <c r="AE103" s="129">
        <v>0.94265414807449499</v>
      </c>
      <c r="AF103" s="129">
        <v>1.0980898700650501</v>
      </c>
      <c r="AG103" s="129">
        <v>1.0750160584603901</v>
      </c>
      <c r="AH103" s="129">
        <v>0.97447199426795805</v>
      </c>
      <c r="AI103" s="201">
        <v>-0.13789737288012699</v>
      </c>
      <c r="AJ103" s="206">
        <f t="shared" si="23"/>
        <v>-0.1378973728801266</v>
      </c>
      <c r="AK103" s="129">
        <v>-0.219891581627393</v>
      </c>
      <c r="AL103" s="129">
        <v>2.6528578484885602E-4</v>
      </c>
      <c r="AM103" s="129">
        <v>-0.18674292240700599</v>
      </c>
      <c r="AN103" s="129">
        <v>-0.20137240726984301</v>
      </c>
      <c r="AO103" s="129">
        <v>-8.1745238881239801E-2</v>
      </c>
      <c r="AP103" s="129">
        <v>0.107321677628681</v>
      </c>
      <c r="AQ103" s="129">
        <v>8.8268349788051995E-2</v>
      </c>
      <c r="AR103" s="129">
        <v>0.13609192454640601</v>
      </c>
      <c r="AS103" s="129">
        <v>2.13506764049498E-3</v>
      </c>
      <c r="AT103" s="129">
        <v>0.112727344775805</v>
      </c>
      <c r="AU103" s="129">
        <v>0.19738570139264699</v>
      </c>
      <c r="AV103" s="129">
        <v>6.0960813162330298E-2</v>
      </c>
      <c r="AW103" s="129">
        <v>-6.1345011555602E-2</v>
      </c>
      <c r="AX103" s="129">
        <v>5.4879427448383901E-2</v>
      </c>
      <c r="AY103" s="129">
        <v>8.0427022941535101E-2</v>
      </c>
      <c r="AZ103" s="129">
        <v>7.8425411723117094E-2</v>
      </c>
      <c r="BA103" s="129">
        <v>0.152417215254217</v>
      </c>
      <c r="BB103" s="129">
        <v>8.1310055233609499E-2</v>
      </c>
      <c r="BC103" s="129">
        <v>0.141172068112496</v>
      </c>
      <c r="BD103" s="129">
        <v>0.15666831806464601</v>
      </c>
      <c r="BE103" s="129">
        <v>8.9428155871075804E-2</v>
      </c>
      <c r="BF103" s="129">
        <v>7.2942847365993602E-2</v>
      </c>
      <c r="BG103" s="130">
        <v>-5.3661113246164398E-2</v>
      </c>
      <c r="BI103" s="1">
        <f t="shared" si="22"/>
        <v>0.73484983888965316</v>
      </c>
    </row>
    <row r="104" spans="1:61">
      <c r="A104">
        <v>2000</v>
      </c>
      <c r="B104" s="5">
        <v>288.30009999999999</v>
      </c>
      <c r="C104" s="5">
        <f t="shared" si="15"/>
        <v>288.30591666666669</v>
      </c>
      <c r="D104" s="5">
        <v>288.22039999999998</v>
      </c>
      <c r="E104" s="5">
        <v>288.37900000000002</v>
      </c>
      <c r="F104" s="5">
        <v>288.26240000000001</v>
      </c>
      <c r="G104" s="5">
        <v>288.28699999999998</v>
      </c>
      <c r="H104" s="5">
        <v>288.36419999999998</v>
      </c>
      <c r="I104" s="5">
        <v>288.32249999999999</v>
      </c>
      <c r="J104" s="5">
        <f t="shared" si="24"/>
        <v>1.0739433188948766E-3</v>
      </c>
      <c r="K104" s="5">
        <f t="shared" si="25"/>
        <v>6.8828266152887174E-4</v>
      </c>
      <c r="L104" s="5">
        <f t="shared" si="26"/>
        <v>-2.2379282281903556E-4</v>
      </c>
      <c r="M104" s="5">
        <f t="shared" si="27"/>
        <v>4.0697318963262008E-3</v>
      </c>
      <c r="N104" s="5">
        <f t="shared" si="28"/>
        <v>-7.9864146302810468E-4</v>
      </c>
      <c r="O104" s="5">
        <f t="shared" si="29"/>
        <v>1.5321486266079987E-3</v>
      </c>
      <c r="P104" s="128">
        <v>0.86706720466833997</v>
      </c>
      <c r="Q104" s="129">
        <v>0.78165867298861202</v>
      </c>
      <c r="R104" s="129">
        <v>0.94046725142101195</v>
      </c>
      <c r="S104" s="129">
        <v>0.82487758920944998</v>
      </c>
      <c r="T104" s="129">
        <v>0.84507673354551105</v>
      </c>
      <c r="U104" s="129">
        <v>0.92713022594841699</v>
      </c>
      <c r="V104" s="129">
        <v>0.88319275489703797</v>
      </c>
      <c r="W104" s="129">
        <v>-0.41861742454080902</v>
      </c>
      <c r="X104" s="129">
        <v>-0.42996221550544</v>
      </c>
      <c r="Y104" s="129">
        <v>-0.37363267686850998</v>
      </c>
      <c r="Z104" s="129">
        <v>-0.48837832950295001</v>
      </c>
      <c r="AA104" s="129">
        <v>-0.44193335854674798</v>
      </c>
      <c r="AB104" s="129">
        <v>-0.35918054228039797</v>
      </c>
      <c r="AC104" s="129">
        <v>1.06788275494592</v>
      </c>
      <c r="AD104" s="129">
        <v>1.09440184514664</v>
      </c>
      <c r="AE104" s="129">
        <v>1.01584155002245</v>
      </c>
      <c r="AF104" s="129">
        <v>1.07456429011512</v>
      </c>
      <c r="AG104" s="129">
        <v>1.0654397661478401</v>
      </c>
      <c r="AH104" s="129">
        <v>1.0891663232975399</v>
      </c>
      <c r="AI104" s="201">
        <v>-0.108976682891943</v>
      </c>
      <c r="AJ104" s="206">
        <f t="shared" si="23"/>
        <v>-0.10897668289194344</v>
      </c>
      <c r="AK104" s="129">
        <v>-0.29215698426133901</v>
      </c>
      <c r="AL104" s="129">
        <v>5.1317918027450497E-2</v>
      </c>
      <c r="AM104" s="129">
        <v>-0.15179129249321399</v>
      </c>
      <c r="AN104" s="129">
        <v>-0.154825814475373</v>
      </c>
      <c r="AO104" s="129">
        <v>2.5727587427581901E-3</v>
      </c>
      <c r="AP104" s="129">
        <v>6.4229210582766399E-2</v>
      </c>
      <c r="AQ104" s="129">
        <v>9.7850903555354307E-3</v>
      </c>
      <c r="AR104" s="129">
        <v>-7.2552607457509999E-4</v>
      </c>
      <c r="AS104" s="129">
        <v>1.07006399273359E-2</v>
      </c>
      <c r="AT104" s="129">
        <v>0.115531391403862</v>
      </c>
      <c r="AU104" s="129">
        <v>0.18585445730167199</v>
      </c>
      <c r="AV104" s="129">
        <v>2.9237414188821701E-2</v>
      </c>
      <c r="AW104" s="129">
        <v>-0.15426537588137901</v>
      </c>
      <c r="AX104" s="129">
        <v>7.7496827626589396E-2</v>
      </c>
      <c r="AY104" s="129">
        <v>1.7553707072863699E-2</v>
      </c>
      <c r="AZ104" s="129">
        <v>7.7140288099485504E-2</v>
      </c>
      <c r="BA104" s="129">
        <v>0.128261624026549</v>
      </c>
      <c r="BB104" s="129">
        <v>5.5717732662969803E-2</v>
      </c>
      <c r="BC104" s="129">
        <v>0.15910063364429999</v>
      </c>
      <c r="BD104" s="129">
        <v>6.8958305846876997E-2</v>
      </c>
      <c r="BE104" s="129">
        <v>7.3540762336619894E-2</v>
      </c>
      <c r="BF104" s="129">
        <v>-2.6641678501334799E-2</v>
      </c>
      <c r="BG104" s="130">
        <v>3.6306399883869701E-3</v>
      </c>
      <c r="BI104" s="1">
        <f t="shared" si="22"/>
        <v>0.68947300494772557</v>
      </c>
    </row>
    <row r="105" spans="1:61">
      <c r="A105">
        <v>2001</v>
      </c>
      <c r="B105" s="5">
        <v>288.31209999999999</v>
      </c>
      <c r="C105" s="5">
        <f t="shared" si="15"/>
        <v>288.31710000000004</v>
      </c>
      <c r="D105" s="5">
        <v>288.3433</v>
      </c>
      <c r="E105" s="5">
        <v>288.35559999999998</v>
      </c>
      <c r="F105" s="5">
        <v>288.29860000000002</v>
      </c>
      <c r="G105" s="5">
        <v>288.29430000000002</v>
      </c>
      <c r="H105" s="5">
        <v>288.28230000000002</v>
      </c>
      <c r="I105" s="5">
        <v>288.32850000000002</v>
      </c>
      <c r="J105" s="5">
        <f t="shared" si="24"/>
        <v>-5.0012608311655882E-4</v>
      </c>
      <c r="K105" s="5">
        <f t="shared" si="25"/>
        <v>4.3561498154509604E-3</v>
      </c>
      <c r="L105" s="5">
        <f t="shared" si="26"/>
        <v>-3.4225257981820301E-3</v>
      </c>
      <c r="M105" s="5">
        <f t="shared" si="27"/>
        <v>4.2613777521161023E-4</v>
      </c>
      <c r="N105" s="5">
        <f t="shared" si="28"/>
        <v>-2.3094222003505749E-4</v>
      </c>
      <c r="O105" s="5">
        <f t="shared" si="29"/>
        <v>1.1075362763216523E-3</v>
      </c>
      <c r="P105" s="128">
        <v>0.87901811174366595</v>
      </c>
      <c r="Q105" s="129">
        <v>0.90613274239063901</v>
      </c>
      <c r="R105" s="129">
        <v>0.91339938426705203</v>
      </c>
      <c r="S105" s="129">
        <v>0.86427632218482098</v>
      </c>
      <c r="T105" s="129">
        <v>0.85602032766666902</v>
      </c>
      <c r="U105" s="129">
        <v>0.84466252670546205</v>
      </c>
      <c r="V105" s="129">
        <v>0.88961736724735296</v>
      </c>
      <c r="W105" s="129">
        <v>-0.47315665947214702</v>
      </c>
      <c r="X105" s="129">
        <v>-0.479814659509884</v>
      </c>
      <c r="Y105" s="129">
        <v>-0.49991141473202499</v>
      </c>
      <c r="Z105" s="129">
        <v>-0.498233590461438</v>
      </c>
      <c r="AA105" s="129">
        <v>-0.444039253573635</v>
      </c>
      <c r="AB105" s="129">
        <v>-0.44378437908375101</v>
      </c>
      <c r="AC105" s="129">
        <v>1.1104311819500501</v>
      </c>
      <c r="AD105" s="129">
        <v>1.0298217775018601</v>
      </c>
      <c r="AE105" s="129">
        <v>1.05697458015993</v>
      </c>
      <c r="AF105" s="129">
        <v>1.1992785523393601</v>
      </c>
      <c r="AG105" s="129">
        <v>1.1769946867216801</v>
      </c>
      <c r="AH105" s="129">
        <v>1.08908631302745</v>
      </c>
      <c r="AI105" s="201">
        <v>-0.118244851025133</v>
      </c>
      <c r="AJ105" s="206">
        <f t="shared" si="23"/>
        <v>-0.118244851025133</v>
      </c>
      <c r="AK105" s="129">
        <v>-0.24164326368492001</v>
      </c>
      <c r="AL105" s="129">
        <v>-4.9276099825476601E-2</v>
      </c>
      <c r="AM105" s="129">
        <v>-0.10417330903806001</v>
      </c>
      <c r="AN105" s="129">
        <v>-0.17884885795945099</v>
      </c>
      <c r="AO105" s="129">
        <v>-1.7282724617757501E-2</v>
      </c>
      <c r="AP105" s="129">
        <v>7.6334844990515099E-2</v>
      </c>
      <c r="AQ105" s="129">
        <v>0.109337612557226</v>
      </c>
      <c r="AR105" s="129">
        <v>4.31351634519501E-2</v>
      </c>
      <c r="AS105" s="129">
        <v>0.12120129286961399</v>
      </c>
      <c r="AT105" s="129">
        <v>5.1457780011219201E-2</v>
      </c>
      <c r="AU105" s="129">
        <v>5.6542376062566201E-2</v>
      </c>
      <c r="AV105" s="129">
        <v>3.06100563539757E-2</v>
      </c>
      <c r="AW105" s="129">
        <v>-2.77724402209855E-2</v>
      </c>
      <c r="AX105" s="129">
        <v>0.12658113173694099</v>
      </c>
      <c r="AY105" s="129">
        <v>-3.5505051127188297E-2</v>
      </c>
      <c r="AZ105" s="129">
        <v>1.8079964062224001E-2</v>
      </c>
      <c r="BA105" s="129">
        <v>7.1666677318887595E-2</v>
      </c>
      <c r="BB105" s="129">
        <v>5.7264233763635201E-2</v>
      </c>
      <c r="BC105" s="129">
        <v>2.19256222368358E-2</v>
      </c>
      <c r="BD105" s="129">
        <v>5.2448340711748601E-2</v>
      </c>
      <c r="BE105" s="129">
        <v>6.6192863819708195E-2</v>
      </c>
      <c r="BF105" s="129">
        <v>0.108284820515166</v>
      </c>
      <c r="BG105" s="130">
        <v>3.7469521534717297E-2</v>
      </c>
      <c r="BI105" s="1">
        <f t="shared" si="22"/>
        <v>0.68323880656089608</v>
      </c>
    </row>
    <row r="106" spans="1:61">
      <c r="A106">
        <v>2002</v>
      </c>
      <c r="B106" s="5">
        <v>288.32619999999997</v>
      </c>
      <c r="C106" s="5">
        <f t="shared" si="15"/>
        <v>288.33294999999998</v>
      </c>
      <c r="D106" s="5">
        <v>288.29349999999999</v>
      </c>
      <c r="E106" s="5">
        <v>288.35430000000002</v>
      </c>
      <c r="F106" s="5">
        <v>288.2928</v>
      </c>
      <c r="G106" s="5">
        <v>288.40940000000001</v>
      </c>
      <c r="H106" s="5">
        <v>288.2679</v>
      </c>
      <c r="I106" s="5">
        <v>288.37979999999999</v>
      </c>
      <c r="J106" s="5">
        <f t="shared" si="24"/>
        <v>2.0503622325327431E-3</v>
      </c>
      <c r="K106" s="5">
        <f t="shared" si="25"/>
        <v>2.9433291064591138E-3</v>
      </c>
      <c r="L106" s="5">
        <f t="shared" si="26"/>
        <v>6.6118704197393185E-4</v>
      </c>
      <c r="M106" s="5">
        <f t="shared" si="27"/>
        <v>3.8690327186295947E-3</v>
      </c>
      <c r="N106" s="5">
        <f t="shared" si="28"/>
        <v>-9.6030178880129879E-4</v>
      </c>
      <c r="O106" s="5">
        <f t="shared" si="29"/>
        <v>2.3228021472039284E-3</v>
      </c>
      <c r="P106" s="128">
        <v>0.89334308146159902</v>
      </c>
      <c r="Q106" s="129">
        <v>0.85378225407498498</v>
      </c>
      <c r="R106" s="129">
        <v>0.91351220497608598</v>
      </c>
      <c r="S106" s="129">
        <v>0.85439260934464301</v>
      </c>
      <c r="T106" s="129">
        <v>0.96767743272323503</v>
      </c>
      <c r="U106" s="129">
        <v>0.83099188627420495</v>
      </c>
      <c r="V106" s="129">
        <v>0.93970210137643995</v>
      </c>
      <c r="W106" s="129">
        <v>-0.41921483706175799</v>
      </c>
      <c r="X106" s="129">
        <v>-0.43680857555733599</v>
      </c>
      <c r="Y106" s="129">
        <v>-0.51715687077279404</v>
      </c>
      <c r="Z106" s="129">
        <v>-0.453868341808288</v>
      </c>
      <c r="AA106" s="129">
        <v>-0.44894025620260403</v>
      </c>
      <c r="AB106" s="129">
        <v>-0.23930014096777</v>
      </c>
      <c r="AC106" s="129">
        <v>1.15284818155063</v>
      </c>
      <c r="AD106" s="129">
        <v>1.12720696415607</v>
      </c>
      <c r="AE106" s="129">
        <v>1.1577942414839399</v>
      </c>
      <c r="AF106" s="129">
        <v>1.2472932976401101</v>
      </c>
      <c r="AG106" s="129">
        <v>1.11794142426236</v>
      </c>
      <c r="AH106" s="129">
        <v>1.11400498021066</v>
      </c>
      <c r="AI106" s="201">
        <v>-8.0060126231319306E-2</v>
      </c>
      <c r="AJ106" s="206">
        <f t="shared" si="23"/>
        <v>-8.0060126231319001E-2</v>
      </c>
      <c r="AK106" s="129">
        <v>-0.14139367113017401</v>
      </c>
      <c r="AL106" s="129">
        <v>1.7161604231489401E-2</v>
      </c>
      <c r="AM106" s="129">
        <v>-0.13698861471732399</v>
      </c>
      <c r="AN106" s="129">
        <v>-0.132980618407884</v>
      </c>
      <c r="AO106" s="129">
        <v>-6.0993311327024397E-3</v>
      </c>
      <c r="AP106" s="129">
        <v>0.103630867986476</v>
      </c>
      <c r="AQ106" s="129">
        <v>0.17651873815486799</v>
      </c>
      <c r="AR106" s="129">
        <v>0.17585486392209701</v>
      </c>
      <c r="AS106" s="129">
        <v>9.4346436847899895E-2</v>
      </c>
      <c r="AT106" s="129">
        <v>3.1577139165790399E-2</v>
      </c>
      <c r="AU106" s="129">
        <v>3.9857161841723603E-2</v>
      </c>
      <c r="AV106" s="129">
        <v>3.5230864807363101E-2</v>
      </c>
      <c r="AW106" s="129">
        <v>-9.8465289429270797E-2</v>
      </c>
      <c r="AX106" s="129">
        <v>4.3390296496681899E-2</v>
      </c>
      <c r="AY106" s="129">
        <v>5.0476990160177503E-2</v>
      </c>
      <c r="AZ106" s="129">
        <v>7.1645092544940697E-2</v>
      </c>
      <c r="BA106" s="129">
        <v>0.10910723426428599</v>
      </c>
      <c r="BB106" s="129">
        <v>6.2522935240167402E-2</v>
      </c>
      <c r="BC106" s="129">
        <v>9.1913143779834103E-2</v>
      </c>
      <c r="BD106" s="129">
        <v>6.0656116125642201E-2</v>
      </c>
      <c r="BE106" s="129">
        <v>6.3709279529405194E-2</v>
      </c>
      <c r="BF106" s="129">
        <v>0.100802901997099</v>
      </c>
      <c r="BG106" s="130">
        <v>-4.4667652311431898E-3</v>
      </c>
      <c r="BI106" s="1">
        <f t="shared" si="22"/>
        <v>0.85495788629155955</v>
      </c>
    </row>
    <row r="107" spans="1:61">
      <c r="A107">
        <v>2003</v>
      </c>
      <c r="B107" s="5">
        <v>288.33960000000002</v>
      </c>
      <c r="C107" s="5">
        <f t="shared" si="15"/>
        <v>288.34533333333337</v>
      </c>
      <c r="D107" s="5">
        <v>288.33519999999999</v>
      </c>
      <c r="E107" s="5">
        <v>288.45170000000002</v>
      </c>
      <c r="F107" s="5">
        <v>288.3032</v>
      </c>
      <c r="G107" s="5">
        <v>288.30720000000002</v>
      </c>
      <c r="H107" s="5">
        <v>288.3415</v>
      </c>
      <c r="I107" s="5">
        <v>288.33319999999998</v>
      </c>
      <c r="J107" s="5">
        <f t="shared" si="24"/>
        <v>-9.0326889720959702E-4</v>
      </c>
      <c r="K107" s="5">
        <f t="shared" si="25"/>
        <v>2.3642493843483159E-3</v>
      </c>
      <c r="L107" s="5">
        <f t="shared" si="26"/>
        <v>6.8003899319157846E-5</v>
      </c>
      <c r="M107" s="5">
        <f t="shared" si="27"/>
        <v>5.3026301555259003E-4</v>
      </c>
      <c r="N107" s="5">
        <f t="shared" si="28"/>
        <v>4.122653123466602E-3</v>
      </c>
      <c r="O107" s="5">
        <f t="shared" si="29"/>
        <v>8.1574060987965602E-4</v>
      </c>
      <c r="P107" s="128">
        <v>0.90637454318203903</v>
      </c>
      <c r="Q107" s="129">
        <v>0.89843588520471895</v>
      </c>
      <c r="R107" s="129">
        <v>1.0114912846981901</v>
      </c>
      <c r="S107" s="129">
        <v>0.86538579248730196</v>
      </c>
      <c r="T107" s="129">
        <v>0.86881620242632995</v>
      </c>
      <c r="U107" s="129">
        <v>0.89950893136193599</v>
      </c>
      <c r="V107" s="129">
        <v>0.89460916291375203</v>
      </c>
      <c r="W107" s="129">
        <v>-0.40836308320958697</v>
      </c>
      <c r="X107" s="129">
        <v>-0.43702389699313898</v>
      </c>
      <c r="Y107" s="129">
        <v>-0.51451432621570303</v>
      </c>
      <c r="Z107" s="129">
        <v>-0.41792357846071498</v>
      </c>
      <c r="AA107" s="129">
        <v>-0.38377072262346701</v>
      </c>
      <c r="AB107" s="129">
        <v>-0.28858289175491297</v>
      </c>
      <c r="AC107" s="129">
        <v>1.1531151396808901</v>
      </c>
      <c r="AD107" s="129">
        <v>1.13656899582036</v>
      </c>
      <c r="AE107" s="129">
        <v>1.1660103202672101</v>
      </c>
      <c r="AF107" s="129">
        <v>1.24142572492729</v>
      </c>
      <c r="AG107" s="129">
        <v>1.17200615699385</v>
      </c>
      <c r="AH107" s="129">
        <v>1.0495645003957099</v>
      </c>
      <c r="AI107" s="201">
        <v>-9.5921161181558898E-2</v>
      </c>
      <c r="AJ107" s="206">
        <f t="shared" si="23"/>
        <v>-9.5921161181558884E-2</v>
      </c>
      <c r="AK107" s="129">
        <v>-0.254610467701752</v>
      </c>
      <c r="AL107" s="129">
        <v>-1.81264858131839E-2</v>
      </c>
      <c r="AM107" s="129">
        <v>-5.31420307334542E-2</v>
      </c>
      <c r="AN107" s="129">
        <v>-5.3775207981459502E-2</v>
      </c>
      <c r="AO107" s="129">
        <v>-9.9951613677944806E-2</v>
      </c>
      <c r="AP107" s="129">
        <v>6.1717498348298198E-2</v>
      </c>
      <c r="AQ107" s="129">
        <v>3.5331086547841999E-2</v>
      </c>
      <c r="AR107" s="129">
        <v>6.0331959389429798E-2</v>
      </c>
      <c r="AS107" s="129">
        <v>9.6946059425022199E-2</v>
      </c>
      <c r="AT107" s="129">
        <v>0.104720555803396</v>
      </c>
      <c r="AU107" s="129">
        <v>1.12578305758006E-2</v>
      </c>
      <c r="AV107" s="129">
        <v>3.8008552458234098E-2</v>
      </c>
      <c r="AW107" s="129">
        <v>-8.1231380910935496E-3</v>
      </c>
      <c r="AX107" s="129">
        <v>0.10940411419142</v>
      </c>
      <c r="AY107" s="129">
        <v>1.1475202903739E-3</v>
      </c>
      <c r="AZ107" s="129">
        <v>4.2306974340249298E-2</v>
      </c>
      <c r="BA107" s="129">
        <v>4.5307291560220599E-2</v>
      </c>
      <c r="BB107" s="129">
        <v>7.3309811401418304E-2</v>
      </c>
      <c r="BC107" s="129">
        <v>0.19369042503041101</v>
      </c>
      <c r="BD107" s="129">
        <v>2.6583417847064E-2</v>
      </c>
      <c r="BE107" s="129">
        <v>9.8923176794187301E-2</v>
      </c>
      <c r="BF107" s="129">
        <v>0.135286514548909</v>
      </c>
      <c r="BG107" s="130">
        <v>-8.7934477213479995E-2</v>
      </c>
      <c r="BI107" s="1">
        <f t="shared" si="22"/>
        <v>0.82186675749769478</v>
      </c>
    </row>
    <row r="108" spans="1:61">
      <c r="A108">
        <v>2004</v>
      </c>
      <c r="B108" s="5">
        <v>288.37430000000001</v>
      </c>
      <c r="C108" s="5">
        <f t="shared" si="15"/>
        <v>288.37995000000001</v>
      </c>
      <c r="D108" s="5">
        <v>288.38979999999998</v>
      </c>
      <c r="E108" s="5">
        <v>288.33179999999999</v>
      </c>
      <c r="F108" s="5">
        <v>288.36810000000003</v>
      </c>
      <c r="G108" s="5">
        <v>288.40910000000002</v>
      </c>
      <c r="H108" s="5">
        <v>288.4622</v>
      </c>
      <c r="I108" s="5">
        <v>288.31869999999998</v>
      </c>
      <c r="J108" s="5">
        <f t="shared" si="24"/>
        <v>2.9350695552439188E-3</v>
      </c>
      <c r="K108" s="5">
        <f t="shared" si="25"/>
        <v>1.9796056953835794E-3</v>
      </c>
      <c r="L108" s="5">
        <f t="shared" si="26"/>
        <v>-1.4105585186390268E-3</v>
      </c>
      <c r="M108" s="5">
        <f t="shared" si="27"/>
        <v>1.41569152743104E-3</v>
      </c>
      <c r="N108" s="5">
        <f t="shared" si="28"/>
        <v>2.6768417539919653E-3</v>
      </c>
      <c r="O108" s="5">
        <f t="shared" si="29"/>
        <v>-4.6156259208052219E-4</v>
      </c>
      <c r="P108" s="128">
        <v>0.94096830213437399</v>
      </c>
      <c r="Q108" s="129">
        <v>0.94919754675225898</v>
      </c>
      <c r="R108" s="129">
        <v>0.89197592838712503</v>
      </c>
      <c r="S108" s="129">
        <v>0.93176435490528298</v>
      </c>
      <c r="T108" s="129">
        <v>0.96983077391445205</v>
      </c>
      <c r="U108" s="129">
        <v>1.02165474273141</v>
      </c>
      <c r="V108" s="129">
        <v>0.88138646611571403</v>
      </c>
      <c r="W108" s="129">
        <v>-0.42103918511390898</v>
      </c>
      <c r="X108" s="129">
        <v>-0.50667943249527503</v>
      </c>
      <c r="Y108" s="129">
        <v>-0.35807221958765401</v>
      </c>
      <c r="Z108" s="129">
        <v>-0.481357250594101</v>
      </c>
      <c r="AA108" s="129">
        <v>-0.40642646732794602</v>
      </c>
      <c r="AB108" s="129">
        <v>-0.35266055556456799</v>
      </c>
      <c r="AC108" s="129">
        <v>1.17353503260396</v>
      </c>
      <c r="AD108" s="129">
        <v>1.2449617820641901</v>
      </c>
      <c r="AE108" s="129">
        <v>1.1514202342505599</v>
      </c>
      <c r="AF108" s="129">
        <v>1.23183031124881</v>
      </c>
      <c r="AG108" s="129">
        <v>1.1606320570278399</v>
      </c>
      <c r="AH108" s="129">
        <v>1.0788307784284199</v>
      </c>
      <c r="AI108" s="201">
        <v>-0.12128205295434701</v>
      </c>
      <c r="AJ108" s="206">
        <f t="shared" si="23"/>
        <v>-0.12128205295434751</v>
      </c>
      <c r="AK108" s="129">
        <v>-0.28065949445112798</v>
      </c>
      <c r="AL108" s="129">
        <v>-5.06691798598808E-2</v>
      </c>
      <c r="AM108" s="129">
        <v>-9.8381803670577E-2</v>
      </c>
      <c r="AN108" s="129">
        <v>-0.113665259879553</v>
      </c>
      <c r="AO108" s="129">
        <v>-6.3034526910598701E-2</v>
      </c>
      <c r="AP108" s="129">
        <v>5.8479123836775601E-2</v>
      </c>
      <c r="AQ108" s="129">
        <v>-2.1183948139878301E-2</v>
      </c>
      <c r="AR108" s="129">
        <v>0.10396328140882299</v>
      </c>
      <c r="AS108" s="129">
        <v>6.6577362329382994E-2</v>
      </c>
      <c r="AT108" s="129">
        <v>7.6962665214011794E-2</v>
      </c>
      <c r="AU108" s="129">
        <v>6.6076258371538105E-2</v>
      </c>
      <c r="AV108" s="129">
        <v>4.9470418332373298E-2</v>
      </c>
      <c r="AW108" s="129">
        <v>3.3090027010189198E-2</v>
      </c>
      <c r="AX108" s="129">
        <v>0.12959603974803699</v>
      </c>
      <c r="AY108" s="129">
        <v>-0.101248904499641</v>
      </c>
      <c r="AZ108" s="129">
        <v>7.57094151857131E-2</v>
      </c>
      <c r="BA108" s="129">
        <v>0.110205514217568</v>
      </c>
      <c r="BB108" s="129">
        <v>9.2094916920711895E-2</v>
      </c>
      <c r="BC108" s="129">
        <v>0.11334820808372099</v>
      </c>
      <c r="BD108" s="129">
        <v>8.4933848983268903E-2</v>
      </c>
      <c r="BE108" s="129">
        <v>8.1375657510761798E-2</v>
      </c>
      <c r="BF108" s="129">
        <v>0.12969747124623099</v>
      </c>
      <c r="BG108" s="130">
        <v>5.1119398779576303E-2</v>
      </c>
      <c r="BI108" s="1">
        <f t="shared" si="22"/>
        <v>0.83125825362556427</v>
      </c>
    </row>
    <row r="109" spans="1:61">
      <c r="A109">
        <v>2005</v>
      </c>
      <c r="B109" s="5">
        <v>288.35590000000002</v>
      </c>
      <c r="C109" s="5">
        <f>AVERAGE(D109:I109)</f>
        <v>288.36234999999999</v>
      </c>
      <c r="D109" s="5">
        <v>288.35160000000002</v>
      </c>
      <c r="E109" s="5">
        <v>288.33</v>
      </c>
      <c r="F109" s="5">
        <v>288.4375</v>
      </c>
      <c r="G109" s="5">
        <v>288.32760000000002</v>
      </c>
      <c r="H109" s="5">
        <v>288.42660000000001</v>
      </c>
      <c r="I109" s="5">
        <v>288.30079999999998</v>
      </c>
      <c r="J109" s="5">
        <f t="shared" si="24"/>
        <v>1.6143167942551662E-3</v>
      </c>
      <c r="K109" s="5">
        <f t="shared" si="25"/>
        <v>4.2555400241197638E-3</v>
      </c>
      <c r="L109" s="5">
        <f t="shared" si="26"/>
        <v>4.4283742159092476E-3</v>
      </c>
      <c r="M109" s="5">
        <f t="shared" si="27"/>
        <v>3.5576860236726793E-3</v>
      </c>
      <c r="N109" s="5">
        <f t="shared" si="28"/>
        <v>3.3701472112068753E-3</v>
      </c>
      <c r="O109" s="5">
        <f t="shared" si="29"/>
        <v>-9.5689439859880654E-4</v>
      </c>
      <c r="P109" s="131">
        <v>0.92184595505950495</v>
      </c>
      <c r="Q109" s="132">
        <v>0.91231829951328702</v>
      </c>
      <c r="R109" s="132">
        <v>0.88789999405838604</v>
      </c>
      <c r="S109" s="132">
        <v>0.99532542217070796</v>
      </c>
      <c r="T109" s="132">
        <v>0.88618877941820495</v>
      </c>
      <c r="U109" s="132">
        <v>0.985361437274207</v>
      </c>
      <c r="V109" s="132">
        <v>0.86398179792223495</v>
      </c>
      <c r="W109" s="132">
        <v>-0.44158444914099798</v>
      </c>
      <c r="X109" s="132">
        <v>-0.47804249263202703</v>
      </c>
      <c r="Y109" s="132">
        <v>-0.39228412595588202</v>
      </c>
      <c r="Z109" s="132">
        <v>-0.47157432894260798</v>
      </c>
      <c r="AA109" s="132">
        <v>-0.42263307584704501</v>
      </c>
      <c r="AB109" s="132">
        <v>-0.44338822232742803</v>
      </c>
      <c r="AC109" s="132">
        <v>1.2101172339376101</v>
      </c>
      <c r="AD109" s="132">
        <v>1.26787503024996</v>
      </c>
      <c r="AE109" s="132">
        <v>1.14686408505087</v>
      </c>
      <c r="AF109" s="132">
        <v>1.3323754628875599</v>
      </c>
      <c r="AG109" s="132">
        <v>1.1952080219392001</v>
      </c>
      <c r="AH109" s="132">
        <v>1.1082635695604399</v>
      </c>
      <c r="AI109" s="202">
        <v>-9.9257684400254204E-2</v>
      </c>
      <c r="AJ109" s="207">
        <f t="shared" si="23"/>
        <v>-9.9257684400254037E-2</v>
      </c>
      <c r="AK109" s="132">
        <v>-0.146819360424217</v>
      </c>
      <c r="AL109" s="132">
        <v>-7.9871097623765694E-2</v>
      </c>
      <c r="AM109" s="132">
        <v>-4.0169179008728399E-2</v>
      </c>
      <c r="AN109" s="132">
        <v>-0.190031579880269</v>
      </c>
      <c r="AO109" s="132">
        <v>-3.9397205064290099E-2</v>
      </c>
      <c r="AP109" s="132">
        <v>9.5990703493055204E-2</v>
      </c>
      <c r="AQ109" s="132">
        <v>0.15558733182433501</v>
      </c>
      <c r="AR109" s="132">
        <v>0.12441444838736899</v>
      </c>
      <c r="AS109" s="132">
        <v>9.5214699639711797E-2</v>
      </c>
      <c r="AT109" s="132">
        <v>6.4489141461819999E-2</v>
      </c>
      <c r="AU109" s="132">
        <v>4.0247896152038699E-2</v>
      </c>
      <c r="AV109" s="132">
        <v>1.12462793168674E-2</v>
      </c>
      <c r="AW109" s="132">
        <v>-2.4403262600003399E-3</v>
      </c>
      <c r="AX109" s="132">
        <v>5.2785975461290401E-2</v>
      </c>
      <c r="AY109" s="132">
        <v>-8.5191314929033896E-2</v>
      </c>
      <c r="AZ109" s="132">
        <v>5.6573267385999701E-2</v>
      </c>
      <c r="BA109" s="132">
        <v>3.4503794926081299E-2</v>
      </c>
      <c r="BB109" s="132">
        <v>9.5833564243866895E-2</v>
      </c>
      <c r="BC109" s="132">
        <v>0.115566770214513</v>
      </c>
      <c r="BD109" s="132">
        <v>0.100916655364926</v>
      </c>
      <c r="BE109" s="132">
        <v>7.7981999483824893E-2</v>
      </c>
      <c r="BF109" s="132">
        <v>3.0537019917687699E-2</v>
      </c>
      <c r="BG109" s="133">
        <v>0.154165376238381</v>
      </c>
      <c r="BI109" s="1">
        <f>SUM(W109,AC109,AJ109,AP109,AV109,BB109)</f>
        <v>0.87234564745014753</v>
      </c>
    </row>
    <row r="110" spans="1:61">
      <c r="C110" s="5"/>
      <c r="P110" s="5"/>
      <c r="AI110" s="13"/>
    </row>
    <row r="111" spans="1:61">
      <c r="A111" s="9" t="s">
        <v>238</v>
      </c>
      <c r="B111" s="5">
        <f>AVERAGE(B4:B109)</f>
        <v>287.7700490566038</v>
      </c>
      <c r="C111" s="5">
        <f>AVERAGE(C4:C109)</f>
        <v>287.7744144654086</v>
      </c>
      <c r="D111" s="5">
        <f>AVERAGE(D4:D109)</f>
        <v>287.78679150943401</v>
      </c>
      <c r="E111" s="5">
        <f t="shared" ref="E111:I111" si="30">AVERAGE(E4:E109)</f>
        <v>287.77973962264156</v>
      </c>
      <c r="F111" s="5">
        <f t="shared" si="30"/>
        <v>287.74951037735838</v>
      </c>
      <c r="G111" s="5">
        <f t="shared" si="30"/>
        <v>287.78341886792458</v>
      </c>
      <c r="H111" s="5">
        <f t="shared" si="30"/>
        <v>287.7724452830189</v>
      </c>
      <c r="I111" s="5">
        <f t="shared" si="30"/>
        <v>287.77458113207541</v>
      </c>
      <c r="Q111" s="1">
        <f t="shared" ref="Q111:BG111" si="31">AVERAGE(Q4:Q109)</f>
        <v>0.34912412574153373</v>
      </c>
      <c r="R111" s="1">
        <f t="shared" si="31"/>
        <v>0.34189515672407883</v>
      </c>
      <c r="S111" s="1">
        <f t="shared" si="31"/>
        <v>0.31176417374499366</v>
      </c>
      <c r="T111" s="1">
        <f t="shared" si="31"/>
        <v>0.3455653333664408</v>
      </c>
      <c r="U111" s="1">
        <f t="shared" si="31"/>
        <v>0.33457686750430288</v>
      </c>
      <c r="V111" s="1">
        <f t="shared" si="31"/>
        <v>0.33680603559906652</v>
      </c>
      <c r="X111" s="1">
        <f t="shared" si="31"/>
        <v>-0.17519631716093531</v>
      </c>
      <c r="Y111" s="1">
        <f t="shared" si="31"/>
        <v>-0.17652182934478719</v>
      </c>
      <c r="Z111" s="1">
        <f t="shared" si="31"/>
        <v>-0.19624755500768296</v>
      </c>
      <c r="AA111" s="1">
        <f t="shared" si="31"/>
        <v>-0.17523064350944814</v>
      </c>
      <c r="AB111" s="1">
        <f t="shared" si="31"/>
        <v>-0.18531799590650952</v>
      </c>
      <c r="AD111" s="1">
        <f t="shared" si="31"/>
        <v>0.50110688332796349</v>
      </c>
      <c r="AE111" s="1">
        <f t="shared" si="31"/>
        <v>0.46083356082519461</v>
      </c>
      <c r="AF111" s="1">
        <f t="shared" si="31"/>
        <v>0.48275826230531393</v>
      </c>
      <c r="AG111" s="1">
        <f t="shared" si="31"/>
        <v>0.48418519812091931</v>
      </c>
      <c r="AH111" s="1">
        <f t="shared" si="31"/>
        <v>0.47892946912674966</v>
      </c>
      <c r="AI111" s="10"/>
      <c r="AJ111" s="1">
        <f>AVERAGE(AJ4:AJ109)</f>
        <v>-4.5159054095064391E-2</v>
      </c>
      <c r="AK111" s="1">
        <f t="shared" si="31"/>
        <v>-0.11580753591275064</v>
      </c>
      <c r="AL111" s="1">
        <f t="shared" si="31"/>
        <v>-2.601613280866193E-2</v>
      </c>
      <c r="AM111" s="1">
        <f t="shared" si="31"/>
        <v>-2.299924718281883E-2</v>
      </c>
      <c r="AN111" s="1">
        <f t="shared" si="31"/>
        <v>-2.9003631382734329E-2</v>
      </c>
      <c r="AO111" s="1">
        <f t="shared" si="31"/>
        <v>-3.1968723188356259E-2</v>
      </c>
      <c r="AQ111" s="1">
        <f t="shared" si="31"/>
        <v>4.5012633711039682E-2</v>
      </c>
      <c r="AR111" s="1">
        <f t="shared" si="31"/>
        <v>7.2050613309162542E-2</v>
      </c>
      <c r="AS111" s="1">
        <f t="shared" si="31"/>
        <v>6.3621206589086876E-2</v>
      </c>
      <c r="AT111" s="1">
        <f t="shared" si="31"/>
        <v>4.3209527946813951E-2</v>
      </c>
      <c r="AU111" s="1">
        <f t="shared" si="31"/>
        <v>3.1140865756078266E-2</v>
      </c>
      <c r="AW111" s="1">
        <f t="shared" si="31"/>
        <v>2.5760855078086297E-2</v>
      </c>
      <c r="AX111" s="1">
        <f t="shared" si="31"/>
        <v>2.6575589568746189E-2</v>
      </c>
      <c r="AY111" s="1">
        <f t="shared" si="31"/>
        <v>1.8612310301295055E-2</v>
      </c>
      <c r="AZ111" s="1">
        <f t="shared" si="31"/>
        <v>-5.680293245924924E-3</v>
      </c>
      <c r="BA111" s="1">
        <f t="shared" si="31"/>
        <v>2.5191170599164876E-2</v>
      </c>
      <c r="BC111" s="1">
        <f t="shared" si="31"/>
        <v>5.5139813964866936E-3</v>
      </c>
      <c r="BD111" s="1">
        <f t="shared" si="31"/>
        <v>3.4638249671102795E-4</v>
      </c>
      <c r="BE111" s="1">
        <f t="shared" si="31"/>
        <v>-1.3096619863887833E-2</v>
      </c>
      <c r="BF111" s="1">
        <f t="shared" si="31"/>
        <v>8.0914065535456301E-3</v>
      </c>
      <c r="BG111" s="1">
        <f t="shared" si="31"/>
        <v>-3.6114333077433363E-3</v>
      </c>
    </row>
    <row r="112" spans="1:61">
      <c r="A112" s="9" t="s">
        <v>239</v>
      </c>
      <c r="C112" s="5"/>
      <c r="D112" s="5"/>
      <c r="E112" s="5"/>
      <c r="F112" s="5"/>
      <c r="G112" s="5"/>
      <c r="H112" s="5"/>
      <c r="I112" s="5"/>
      <c r="P112" s="1">
        <f>AVERAGE(P10:P109)</f>
        <v>0.35430354936639319</v>
      </c>
      <c r="Q112" s="1"/>
      <c r="R112" s="1"/>
      <c r="S112" s="1"/>
      <c r="T112" s="1"/>
      <c r="U112" s="1"/>
      <c r="V112" s="1"/>
      <c r="W112" s="1">
        <f>AVERAGE(W10:W109)</f>
        <v>-0.19090809765574868</v>
      </c>
      <c r="AC112" s="1">
        <f>AVERAGE(AC10:AC109)</f>
        <v>0.50359410025173512</v>
      </c>
      <c r="AI112" s="13"/>
      <c r="AJ112" s="1">
        <f>AVERAGE(AJ10:AJ109)</f>
        <v>-4.6840171069461478E-2</v>
      </c>
      <c r="AP112" s="1">
        <f>AVERAGE(AP10:AP109)</f>
        <v>5.4671358275939851E-2</v>
      </c>
      <c r="AV112" s="1">
        <f>AVERAGE(AV10:AV109)</f>
        <v>1.9424788714047129E-2</v>
      </c>
      <c r="BB112" s="1">
        <f>AVERAGE(BB10:BB109)</f>
        <v>1.2665004791688431E-3</v>
      </c>
    </row>
    <row r="113" spans="1:64">
      <c r="A113" s="61"/>
      <c r="B113" s="62"/>
      <c r="C113" s="208"/>
      <c r="D113" s="208"/>
      <c r="E113" s="208"/>
      <c r="F113" s="208"/>
      <c r="G113" s="208"/>
      <c r="H113" s="208"/>
      <c r="I113" s="208"/>
      <c r="J113" s="62"/>
      <c r="K113" s="62"/>
      <c r="L113" s="62"/>
      <c r="M113" s="62"/>
      <c r="N113" s="62"/>
      <c r="O113" s="62"/>
      <c r="P113" s="106"/>
      <c r="Q113" s="106"/>
      <c r="R113" s="106"/>
      <c r="S113" s="106"/>
      <c r="T113" s="106"/>
      <c r="U113" s="106"/>
      <c r="V113" s="106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209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210" t="s">
        <v>216</v>
      </c>
    </row>
    <row r="114" spans="1:64">
      <c r="A114" s="47" t="s">
        <v>300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11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1" t="s">
        <v>161</v>
      </c>
    </row>
    <row r="115" spans="1:64">
      <c r="A115" s="104" t="s">
        <v>57</v>
      </c>
      <c r="B115" s="6">
        <f t="shared" ref="B115:C115" si="32">AVERAGE(B10:B19)</f>
        <v>287.53989999999999</v>
      </c>
      <c r="C115" s="6">
        <f t="shared" si="32"/>
        <v>287.5450166666667</v>
      </c>
      <c r="D115" s="6">
        <f t="shared" ref="D115:I115" si="33">AVERAGE(D10:D19)</f>
        <v>287.55964000000006</v>
      </c>
      <c r="E115" s="6">
        <f t="shared" si="33"/>
        <v>287.56079999999997</v>
      </c>
      <c r="F115" s="6">
        <f t="shared" si="33"/>
        <v>287.50857999999999</v>
      </c>
      <c r="G115" s="6">
        <f t="shared" si="33"/>
        <v>287.54318999999998</v>
      </c>
      <c r="H115" s="6">
        <f t="shared" si="33"/>
        <v>287.50544999999994</v>
      </c>
      <c r="I115" s="6">
        <f t="shared" si="33"/>
        <v>287.59244000000001</v>
      </c>
      <c r="J115" s="63"/>
      <c r="K115" s="63"/>
      <c r="L115" s="63"/>
      <c r="M115" s="63"/>
      <c r="N115" s="63"/>
      <c r="O115" s="63"/>
      <c r="P115" s="2">
        <f>AVERAGE(P10:P19)</f>
        <v>0.10648697375123825</v>
      </c>
      <c r="Q115" s="2">
        <f t="shared" ref="Q115:BG115" si="34">AVERAGE(Q10:Q19)</f>
        <v>0.12145771951355722</v>
      </c>
      <c r="R115" s="2">
        <f t="shared" si="34"/>
        <v>0.12283296753396344</v>
      </c>
      <c r="S115" s="2">
        <f t="shared" si="34"/>
        <v>6.9830000356750924E-2</v>
      </c>
      <c r="T115" s="2">
        <f t="shared" si="34"/>
        <v>0.10433536927798714</v>
      </c>
      <c r="U115" s="2">
        <f t="shared" si="34"/>
        <v>6.6443278905728598E-2</v>
      </c>
      <c r="V115" s="2">
        <f t="shared" si="34"/>
        <v>0.15402250691944305</v>
      </c>
      <c r="W115" s="2">
        <f t="shared" si="34"/>
        <v>-2.1000482708332095E-2</v>
      </c>
      <c r="X115" s="2">
        <f t="shared" si="34"/>
        <v>-9.0766770216418064E-3</v>
      </c>
      <c r="Y115" s="2">
        <f t="shared" si="34"/>
        <v>2.5502795996032112E-3</v>
      </c>
      <c r="Z115" s="2">
        <f t="shared" si="34"/>
        <v>-4.8939945286053742E-2</v>
      </c>
      <c r="AA115" s="2">
        <f t="shared" si="34"/>
        <v>-4.3806551724429668E-2</v>
      </c>
      <c r="AB115" s="2">
        <f t="shared" si="34"/>
        <v>-5.7295191091384159E-3</v>
      </c>
      <c r="AC115" s="2">
        <f t="shared" si="34"/>
        <v>0.14072320987018713</v>
      </c>
      <c r="AD115" s="2">
        <f t="shared" si="34"/>
        <v>0.13229076154742603</v>
      </c>
      <c r="AE115" s="2">
        <f t="shared" si="34"/>
        <v>0.13079837786190157</v>
      </c>
      <c r="AF115" s="2">
        <f t="shared" si="34"/>
        <v>0.1960406574829672</v>
      </c>
      <c r="AG115" s="2">
        <f t="shared" si="34"/>
        <v>0.11897314377651433</v>
      </c>
      <c r="AH115" s="2">
        <f t="shared" si="34"/>
        <v>0.12551310868212764</v>
      </c>
      <c r="AI115" s="212">
        <f t="shared" si="34"/>
        <v>1.1921311866441299E-2</v>
      </c>
      <c r="AJ115" s="2">
        <f t="shared" si="34"/>
        <v>1.1921311866441334E-2</v>
      </c>
      <c r="AK115" s="2">
        <f t="shared" si="34"/>
        <v>1.6399574933126347E-2</v>
      </c>
      <c r="AL115" s="2">
        <f t="shared" si="34"/>
        <v>2.2537473910949735E-2</v>
      </c>
      <c r="AM115" s="2">
        <f t="shared" si="34"/>
        <v>2.6499733622028974E-2</v>
      </c>
      <c r="AN115" s="2">
        <f t="shared" si="34"/>
        <v>4.3339891913717569E-3</v>
      </c>
      <c r="AO115" s="2">
        <f t="shared" si="34"/>
        <v>-1.0164212325270153E-2</v>
      </c>
      <c r="AP115" s="2">
        <f t="shared" si="34"/>
        <v>1.3207327741972665E-2</v>
      </c>
      <c r="AQ115" s="2">
        <f t="shared" si="34"/>
        <v>2.1263596549118725E-2</v>
      </c>
      <c r="AR115" s="2">
        <f t="shared" si="34"/>
        <v>6.6380505902526254E-2</v>
      </c>
      <c r="AS115" s="2">
        <f t="shared" si="34"/>
        <v>1.8182639977698055E-2</v>
      </c>
      <c r="AT115" s="2">
        <f t="shared" si="34"/>
        <v>-1.0788049863162983E-2</v>
      </c>
      <c r="AU115" s="2">
        <f t="shared" si="34"/>
        <v>-2.9002053856316812E-2</v>
      </c>
      <c r="AV115" s="2">
        <f t="shared" si="34"/>
        <v>-1.4124307976767309E-2</v>
      </c>
      <c r="AW115" s="2">
        <f t="shared" si="34"/>
        <v>-6.6441413620412809E-2</v>
      </c>
      <c r="AX115" s="2">
        <f t="shared" si="34"/>
        <v>-1.5770386521506887E-2</v>
      </c>
      <c r="AY115" s="2">
        <f t="shared" si="34"/>
        <v>3.39071597199904E-2</v>
      </c>
      <c r="AZ115" s="2">
        <f t="shared" si="34"/>
        <v>-7.9772794341562064E-2</v>
      </c>
      <c r="BA115" s="2">
        <f t="shared" si="34"/>
        <v>5.7455894879654947E-2</v>
      </c>
      <c r="BB115" s="2">
        <f t="shared" si="34"/>
        <v>5.7357229902401993E-3</v>
      </c>
      <c r="BC115" s="2">
        <f t="shared" si="34"/>
        <v>1.9108917709701263E-2</v>
      </c>
      <c r="BD115" s="2">
        <f t="shared" si="34"/>
        <v>-3.4761997794168956E-2</v>
      </c>
      <c r="BE115" s="2">
        <f t="shared" si="34"/>
        <v>2.9789450266832843E-3</v>
      </c>
      <c r="BF115" s="2">
        <f t="shared" si="34"/>
        <v>3.1274067635882821E-2</v>
      </c>
      <c r="BG115" s="2">
        <f t="shared" si="34"/>
        <v>1.0078682373102762E-2</v>
      </c>
      <c r="BH115" s="24"/>
      <c r="BI115" s="2">
        <f t="shared" ref="BI115" si="35">AVERAGE(BI10:BI19)</f>
        <v>0.13646278178374194</v>
      </c>
      <c r="BJ115" s="66">
        <f>BI115-P115</f>
        <v>2.9975808032503687E-2</v>
      </c>
      <c r="BK115" s="1"/>
      <c r="BL115" s="1"/>
    </row>
    <row r="116" spans="1:64">
      <c r="A116" s="213" t="s">
        <v>143</v>
      </c>
      <c r="B116" s="6">
        <f t="shared" ref="B116:C116" si="36">AVERAGE(B20:B29)</f>
        <v>287.62017000000003</v>
      </c>
      <c r="C116" s="6">
        <f t="shared" si="36"/>
        <v>287.62477999999999</v>
      </c>
      <c r="D116" s="6">
        <f t="shared" ref="D116:I116" si="37">AVERAGE(D20:D29)</f>
        <v>287.62284</v>
      </c>
      <c r="E116" s="6">
        <f t="shared" si="37"/>
        <v>287.60795000000002</v>
      </c>
      <c r="F116" s="6">
        <f t="shared" si="37"/>
        <v>287.57294999999999</v>
      </c>
      <c r="G116" s="6">
        <f t="shared" si="37"/>
        <v>287.65008999999998</v>
      </c>
      <c r="H116" s="6">
        <f t="shared" si="37"/>
        <v>287.65046999999998</v>
      </c>
      <c r="I116" s="6">
        <f t="shared" si="37"/>
        <v>287.64437999999996</v>
      </c>
      <c r="J116" s="33"/>
      <c r="K116" s="33"/>
      <c r="L116" s="33"/>
      <c r="M116" s="33"/>
      <c r="N116" s="33"/>
      <c r="O116" s="33"/>
      <c r="P116" s="2">
        <f>AVERAGE(P20:P29)</f>
        <v>0.18692608575522759</v>
      </c>
      <c r="Q116" s="2">
        <f t="shared" ref="Q116:V116" si="38">AVERAGE(Q20:Q29)</f>
        <v>0.18499316790446835</v>
      </c>
      <c r="R116" s="2">
        <f t="shared" si="38"/>
        <v>0.16972940608083562</v>
      </c>
      <c r="S116" s="2">
        <f t="shared" si="38"/>
        <v>0.13468438915324971</v>
      </c>
      <c r="T116" s="2">
        <f t="shared" si="38"/>
        <v>0.21313504842373679</v>
      </c>
      <c r="U116" s="2">
        <f t="shared" si="38"/>
        <v>0.2123171797304845</v>
      </c>
      <c r="V116" s="2">
        <f t="shared" si="38"/>
        <v>0.20669732323859152</v>
      </c>
      <c r="W116" s="2">
        <f>AVERAGE(W20:W29)</f>
        <v>-2.3553376435009998E-2</v>
      </c>
      <c r="X116" s="2">
        <f t="shared" ref="X116:AB116" si="39">AVERAGE(X20:X29)</f>
        <v>1.603152119141666E-2</v>
      </c>
      <c r="Y116" s="2">
        <f t="shared" si="39"/>
        <v>-6.098144395267565E-2</v>
      </c>
      <c r="Z116" s="2">
        <f t="shared" si="39"/>
        <v>-2.9134449764018112E-2</v>
      </c>
      <c r="AA116" s="2">
        <f t="shared" si="39"/>
        <v>-4.7758516884698524E-2</v>
      </c>
      <c r="AB116" s="2">
        <f t="shared" si="39"/>
        <v>4.0760072349257711E-3</v>
      </c>
      <c r="AC116" s="2">
        <f>AVERAGE(AC20:AC29)</f>
        <v>0.1700074457166767</v>
      </c>
      <c r="AD116" s="2">
        <f t="shared" ref="AD116:AI116" si="40">AVERAGE(AD20:AD29)</f>
        <v>0.20072453720771888</v>
      </c>
      <c r="AE116" s="2">
        <f t="shared" si="40"/>
        <v>0.11340082188752912</v>
      </c>
      <c r="AF116" s="2">
        <f t="shared" si="40"/>
        <v>0.13284585751444491</v>
      </c>
      <c r="AG116" s="2">
        <f t="shared" si="40"/>
        <v>0.20199076637365407</v>
      </c>
      <c r="AH116" s="2">
        <f t="shared" si="40"/>
        <v>0.20107524560003717</v>
      </c>
      <c r="AI116" s="212">
        <f t="shared" si="40"/>
        <v>1.9486006897848233E-2</v>
      </c>
      <c r="AJ116" s="2">
        <f>AVERAGE(AJ20:AJ29)</f>
        <v>1.9486006897848192E-2</v>
      </c>
      <c r="AK116" s="2">
        <f t="shared" ref="AK116:AO116" si="41">AVERAGE(AK20:AK29)</f>
        <v>3.6864677672235724E-2</v>
      </c>
      <c r="AL116" s="2">
        <f t="shared" si="41"/>
        <v>2.5903017857558776E-3</v>
      </c>
      <c r="AM116" s="2">
        <f t="shared" si="41"/>
        <v>2.186955504365623E-2</v>
      </c>
      <c r="AN116" s="2">
        <f t="shared" si="41"/>
        <v>2.726105404480552E-2</v>
      </c>
      <c r="AO116" s="2">
        <f t="shared" si="41"/>
        <v>8.8444459427876078E-3</v>
      </c>
      <c r="AP116" s="2">
        <f>AVERAGE(AP20:AP29)</f>
        <v>1.68173762881406E-2</v>
      </c>
      <c r="AQ116" s="2">
        <f t="shared" ref="AQ116:BA116" si="42">AVERAGE(AQ20:AQ29)</f>
        <v>-5.3687344385764408E-3</v>
      </c>
      <c r="AR116" s="2">
        <f t="shared" si="42"/>
        <v>3.4058727894370026E-2</v>
      </c>
      <c r="AS116" s="2">
        <f t="shared" si="42"/>
        <v>5.7915140745984625E-2</v>
      </c>
      <c r="AT116" s="2">
        <f t="shared" si="42"/>
        <v>2.6176742245741003E-2</v>
      </c>
      <c r="AU116" s="2">
        <f t="shared" si="42"/>
        <v>-2.8694995006816205E-2</v>
      </c>
      <c r="AV116" s="2">
        <f t="shared" si="42"/>
        <v>3.6808115940823219E-3</v>
      </c>
      <c r="AW116" s="2">
        <f t="shared" si="42"/>
        <v>4.8701482043554664E-2</v>
      </c>
      <c r="AX116" s="2">
        <f t="shared" si="42"/>
        <v>7.7975819052085197E-3</v>
      </c>
      <c r="AY116" s="2">
        <f t="shared" si="42"/>
        <v>4.1687713678300788E-3</v>
      </c>
      <c r="AZ116" s="2">
        <f t="shared" si="42"/>
        <v>-5.1316926861716114E-2</v>
      </c>
      <c r="BA116" s="2">
        <f t="shared" si="42"/>
        <v>9.0531495155346375E-3</v>
      </c>
      <c r="BB116" s="2">
        <f>AVERAGE(BB20:BB29)</f>
        <v>3.9911482471115908E-2</v>
      </c>
      <c r="BC116" s="2">
        <f t="shared" ref="BC116:BG116" si="43">AVERAGE(BC20:BC29)</f>
        <v>2.8996023533920303E-3</v>
      </c>
      <c r="BD116" s="2">
        <f t="shared" si="43"/>
        <v>1.2663018517895355E-2</v>
      </c>
      <c r="BE116" s="2">
        <f t="shared" si="43"/>
        <v>6.0321235612849335E-2</v>
      </c>
      <c r="BF116" s="2">
        <f t="shared" si="43"/>
        <v>4.5597505459852486E-2</v>
      </c>
      <c r="BG116" s="2">
        <f t="shared" si="43"/>
        <v>7.8076050411590103E-2</v>
      </c>
      <c r="BH116" s="24"/>
      <c r="BI116" s="2">
        <f>AVERAGE(BI20:BI29)</f>
        <v>0.22634974653285372</v>
      </c>
      <c r="BJ116" s="66">
        <f t="shared" ref="BJ116:BJ124" si="44">BI116-P116</f>
        <v>3.9423660777626129E-2</v>
      </c>
      <c r="BK116" s="1"/>
      <c r="BL116" s="1"/>
    </row>
    <row r="117" spans="1:64">
      <c r="A117" s="213" t="s">
        <v>144</v>
      </c>
      <c r="B117" s="6">
        <f t="shared" ref="B117:C117" si="45">AVERAGE(B30:B39)</f>
        <v>287.65540999999996</v>
      </c>
      <c r="C117" s="6">
        <f t="shared" si="45"/>
        <v>287.65982166666674</v>
      </c>
      <c r="D117" s="6">
        <f t="shared" ref="D117:I117" si="46">AVERAGE(D30:D39)</f>
        <v>287.70841000000001</v>
      </c>
      <c r="E117" s="6">
        <f t="shared" si="46"/>
        <v>287.66210999999998</v>
      </c>
      <c r="F117" s="6">
        <f t="shared" si="46"/>
        <v>287.55813000000001</v>
      </c>
      <c r="G117" s="6">
        <f t="shared" si="46"/>
        <v>287.68105000000003</v>
      </c>
      <c r="H117" s="6">
        <f t="shared" si="46"/>
        <v>287.65524999999997</v>
      </c>
      <c r="I117" s="6">
        <f t="shared" si="46"/>
        <v>287.69398000000001</v>
      </c>
      <c r="J117" s="33"/>
      <c r="K117" s="33"/>
      <c r="L117" s="33"/>
      <c r="M117" s="33"/>
      <c r="N117" s="33"/>
      <c r="O117" s="33"/>
      <c r="P117" s="2">
        <f>AVERAGE(P30:P39)</f>
        <v>0.22195367869373631</v>
      </c>
      <c r="Q117" s="2">
        <f t="shared" ref="Q117:V117" si="47">AVERAGE(Q30:Q39)</f>
        <v>0.27066356965497618</v>
      </c>
      <c r="R117" s="2">
        <f t="shared" si="47"/>
        <v>0.22423143858243821</v>
      </c>
      <c r="S117" s="2">
        <f t="shared" si="47"/>
        <v>0.1199772498466016</v>
      </c>
      <c r="T117" s="2">
        <f t="shared" si="47"/>
        <v>0.24325473430652619</v>
      </c>
      <c r="U117" s="2">
        <f t="shared" si="47"/>
        <v>0.2175105314127331</v>
      </c>
      <c r="V117" s="2">
        <f t="shared" si="47"/>
        <v>0.25608454835914313</v>
      </c>
      <c r="W117" s="2">
        <f>AVERAGE(W30:W39)</f>
        <v>-6.3420491839202606E-2</v>
      </c>
      <c r="X117" s="2">
        <f t="shared" ref="X117:AB117" si="48">AVERAGE(X30:X39)</f>
        <v>-2.4663349435115799E-2</v>
      </c>
      <c r="Y117" s="2">
        <f t="shared" si="48"/>
        <v>-8.7493651854390384E-2</v>
      </c>
      <c r="Z117" s="2">
        <f t="shared" si="48"/>
        <v>-7.5222088219601121E-2</v>
      </c>
      <c r="AA117" s="2">
        <f t="shared" si="48"/>
        <v>-6.7572031257674275E-2</v>
      </c>
      <c r="AB117" s="2">
        <f t="shared" si="48"/>
        <v>-6.2151338429231262E-2</v>
      </c>
      <c r="AC117" s="2">
        <f>AVERAGE(AC30:AC39)</f>
        <v>0.25689017302991551</v>
      </c>
      <c r="AD117" s="2">
        <f t="shared" ref="AD117:AI117" si="49">AVERAGE(AD30:AD39)</f>
        <v>0.30226409646661467</v>
      </c>
      <c r="AE117" s="2">
        <f t="shared" si="49"/>
        <v>0.26216867082672424</v>
      </c>
      <c r="AF117" s="2">
        <f t="shared" si="49"/>
        <v>0.20466548805024951</v>
      </c>
      <c r="AG117" s="2">
        <f t="shared" si="49"/>
        <v>0.22506251225910828</v>
      </c>
      <c r="AH117" s="2">
        <f t="shared" si="49"/>
        <v>0.29029009754688062</v>
      </c>
      <c r="AI117" s="212">
        <f t="shared" si="49"/>
        <v>-4.2906727858667256E-3</v>
      </c>
      <c r="AJ117" s="2">
        <f>AVERAGE(AJ30:AJ39)</f>
        <v>-4.2906727858666952E-3</v>
      </c>
      <c r="AK117" s="2">
        <f t="shared" ref="AK117:AO117" si="50">AVERAGE(AK30:AK39)</f>
        <v>-6.3544804634659471E-3</v>
      </c>
      <c r="AL117" s="2">
        <f t="shared" si="50"/>
        <v>-2.9688357268440668E-2</v>
      </c>
      <c r="AM117" s="2">
        <f t="shared" si="50"/>
        <v>3.5355530770010461E-2</v>
      </c>
      <c r="AN117" s="2">
        <f t="shared" si="50"/>
        <v>-8.2797952486333509E-2</v>
      </c>
      <c r="AO117" s="2">
        <f t="shared" si="50"/>
        <v>6.2031895518896166E-2</v>
      </c>
      <c r="AP117" s="2">
        <f>AVERAGE(AP30:AP39)</f>
        <v>1.1568176803740438E-2</v>
      </c>
      <c r="AQ117" s="2">
        <f t="shared" ref="AQ117:BA117" si="51">AVERAGE(AQ30:AQ39)</f>
        <v>2.5546840117078758E-2</v>
      </c>
      <c r="AR117" s="2">
        <f t="shared" si="51"/>
        <v>1.4717658992259325E-2</v>
      </c>
      <c r="AS117" s="2">
        <f t="shared" si="51"/>
        <v>5.7535732348924229E-2</v>
      </c>
      <c r="AT117" s="2">
        <f t="shared" si="51"/>
        <v>3.1768542566516924E-4</v>
      </c>
      <c r="AU117" s="2">
        <f t="shared" si="51"/>
        <v>-4.0277032865225201E-2</v>
      </c>
      <c r="AV117" s="2">
        <f t="shared" si="51"/>
        <v>-8.6505483706902767E-4</v>
      </c>
      <c r="AW117" s="2">
        <f t="shared" si="51"/>
        <v>2.3696688340982045E-2</v>
      </c>
      <c r="AX117" s="2">
        <f t="shared" si="51"/>
        <v>3.4322040682867017E-3</v>
      </c>
      <c r="AY117" s="2">
        <f t="shared" si="51"/>
        <v>-1.4577405303611839E-3</v>
      </c>
      <c r="AZ117" s="2">
        <f t="shared" si="51"/>
        <v>-1.996964764299489E-2</v>
      </c>
      <c r="BA117" s="2">
        <f t="shared" si="51"/>
        <v>-1.0026778421257602E-2</v>
      </c>
      <c r="BB117" s="2">
        <f>AVERAGE(BB30:BB39)</f>
        <v>2.993973502085167E-2</v>
      </c>
      <c r="BC117" s="2">
        <f t="shared" ref="BC117:BG117" si="52">AVERAGE(BC30:BC39)</f>
        <v>2.7495873426289599E-3</v>
      </c>
      <c r="BD117" s="2">
        <f t="shared" si="52"/>
        <v>0.10552267082693985</v>
      </c>
      <c r="BE117" s="2">
        <f t="shared" si="52"/>
        <v>1.991714720808203E-2</v>
      </c>
      <c r="BF117" s="2">
        <f t="shared" si="52"/>
        <v>2.7773156716652536E-4</v>
      </c>
      <c r="BG117" s="2">
        <f t="shared" si="52"/>
        <v>2.1231538159440691E-2</v>
      </c>
      <c r="BH117" s="24"/>
      <c r="BI117" s="2">
        <f>AVERAGE(BI30:BI39)</f>
        <v>0.22982186539236923</v>
      </c>
      <c r="BJ117" s="66">
        <f t="shared" si="44"/>
        <v>7.8681866986329285E-3</v>
      </c>
      <c r="BK117" s="1"/>
      <c r="BL117" s="1"/>
    </row>
    <row r="118" spans="1:64">
      <c r="A118" s="213" t="s">
        <v>145</v>
      </c>
      <c r="B118" s="6">
        <f t="shared" ref="B118:C118" si="53">AVERAGE(B40:B49)</f>
        <v>287.73788000000002</v>
      </c>
      <c r="C118" s="6">
        <f t="shared" si="53"/>
        <v>287.74218499999995</v>
      </c>
      <c r="D118" s="6">
        <f t="shared" ref="D118:I118" si="54">AVERAGE(D40:D49)</f>
        <v>287.70429999999999</v>
      </c>
      <c r="E118" s="6">
        <f t="shared" si="54"/>
        <v>287.78263000000004</v>
      </c>
      <c r="F118" s="6">
        <f t="shared" si="54"/>
        <v>287.66982999999999</v>
      </c>
      <c r="G118" s="6">
        <f t="shared" si="54"/>
        <v>287.77902000000006</v>
      </c>
      <c r="H118" s="6">
        <f t="shared" si="54"/>
        <v>287.72099000000003</v>
      </c>
      <c r="I118" s="6">
        <f t="shared" si="54"/>
        <v>287.79633999999999</v>
      </c>
      <c r="J118" s="33"/>
      <c r="K118" s="33"/>
      <c r="L118" s="33"/>
      <c r="M118" s="33"/>
      <c r="N118" s="33"/>
      <c r="O118" s="33"/>
      <c r="P118" s="2">
        <f>AVERAGE(P40:P49)</f>
        <v>0.30462628580640427</v>
      </c>
      <c r="Q118" s="2">
        <f t="shared" ref="Q118:V118" si="55">AVERAGE(Q40:Q49)</f>
        <v>0.26643725132778362</v>
      </c>
      <c r="R118" s="2">
        <f t="shared" si="55"/>
        <v>0.34568460171047316</v>
      </c>
      <c r="S118" s="2">
        <f t="shared" si="55"/>
        <v>0.23239716494387572</v>
      </c>
      <c r="T118" s="2">
        <f t="shared" si="55"/>
        <v>0.34129312095010345</v>
      </c>
      <c r="U118" s="2">
        <f t="shared" si="55"/>
        <v>0.28345428680377693</v>
      </c>
      <c r="V118" s="2">
        <f t="shared" si="55"/>
        <v>0.35849128910241407</v>
      </c>
      <c r="W118" s="2">
        <f>AVERAGE(W40:W49)</f>
        <v>-8.4986946294053387E-2</v>
      </c>
      <c r="X118" s="2">
        <f t="shared" ref="X118:AB118" si="56">AVERAGE(X40:X49)</f>
        <v>-6.2722877725826409E-2</v>
      </c>
      <c r="Y118" s="2">
        <f t="shared" si="56"/>
        <v>-7.4662868120696904E-2</v>
      </c>
      <c r="Z118" s="2">
        <f t="shared" si="56"/>
        <v>-9.6526927395598053E-2</v>
      </c>
      <c r="AA118" s="2">
        <f t="shared" si="56"/>
        <v>-7.2222019646983188E-2</v>
      </c>
      <c r="AB118" s="2">
        <f t="shared" si="56"/>
        <v>-0.11880003858116148</v>
      </c>
      <c r="AC118" s="2">
        <f>AVERAGE(AC40:AC49)</f>
        <v>0.31282524271886875</v>
      </c>
      <c r="AD118" s="2">
        <f t="shared" ref="AD118:AI118" si="57">AVERAGE(AD40:AD49)</f>
        <v>0.32383759833979248</v>
      </c>
      <c r="AE118" s="2">
        <f t="shared" si="57"/>
        <v>0.35607681238555483</v>
      </c>
      <c r="AF118" s="2">
        <f t="shared" si="57"/>
        <v>0.31251874726931383</v>
      </c>
      <c r="AG118" s="2">
        <f t="shared" si="57"/>
        <v>0.27402325602810679</v>
      </c>
      <c r="AH118" s="2">
        <f t="shared" si="57"/>
        <v>0.29766979957157613</v>
      </c>
      <c r="AI118" s="212">
        <f t="shared" si="57"/>
        <v>-1.6005557365858718E-2</v>
      </c>
      <c r="AJ118" s="2">
        <f>AVERAGE(AJ40:AJ49)</f>
        <v>-1.6005557365858725E-2</v>
      </c>
      <c r="AK118" s="2">
        <f t="shared" ref="AK118:AO118" si="58">AVERAGE(AK40:AK49)</f>
        <v>-2.3564039985654973E-2</v>
      </c>
      <c r="AL118" s="2">
        <f t="shared" si="58"/>
        <v>2.104741358822363E-2</v>
      </c>
      <c r="AM118" s="2">
        <f t="shared" si="58"/>
        <v>1.0023900359743706E-2</v>
      </c>
      <c r="AN118" s="2">
        <f t="shared" si="58"/>
        <v>-7.3417324113779409E-2</v>
      </c>
      <c r="AO118" s="2">
        <f t="shared" si="58"/>
        <v>-1.4117736677826592E-2</v>
      </c>
      <c r="AP118" s="2">
        <f>AVERAGE(AP40:AP49)</f>
        <v>4.0334092226672703E-2</v>
      </c>
      <c r="AQ118" s="2">
        <f t="shared" ref="AQ118:BA118" si="59">AVERAGE(AQ40:AQ49)</f>
        <v>2.8218409565618989E-2</v>
      </c>
      <c r="AR118" s="2">
        <f t="shared" si="59"/>
        <v>9.1356889353704479E-2</v>
      </c>
      <c r="AS118" s="2">
        <f t="shared" si="59"/>
        <v>-9.0862198907416241E-3</v>
      </c>
      <c r="AT118" s="2">
        <f t="shared" si="59"/>
        <v>3.6242143209989267E-2</v>
      </c>
      <c r="AU118" s="2">
        <f t="shared" si="59"/>
        <v>5.493923889479211E-2</v>
      </c>
      <c r="AV118" s="2">
        <f t="shared" si="59"/>
        <v>4.1422663951777771E-3</v>
      </c>
      <c r="AW118" s="2">
        <f t="shared" si="59"/>
        <v>9.0994883124033907E-2</v>
      </c>
      <c r="AX118" s="2">
        <f t="shared" si="59"/>
        <v>-5.2624472980073597E-2</v>
      </c>
      <c r="AY118" s="2">
        <f t="shared" si="59"/>
        <v>1.4427241894020504E-2</v>
      </c>
      <c r="AZ118" s="2">
        <f t="shared" si="59"/>
        <v>-2.6240096622103675E-2</v>
      </c>
      <c r="BA118" s="2">
        <f t="shared" si="59"/>
        <v>-5.8462234399883047E-3</v>
      </c>
      <c r="BB118" s="2">
        <f>AVERAGE(BB40:BB49)</f>
        <v>2.218886641931702E-2</v>
      </c>
      <c r="BC118" s="2">
        <f t="shared" ref="BC118:BG118" si="60">AVERAGE(BC40:BC49)</f>
        <v>6.8760180645790508E-2</v>
      </c>
      <c r="BD118" s="2">
        <f t="shared" si="60"/>
        <v>3.6466487858865512E-2</v>
      </c>
      <c r="BE118" s="2">
        <f t="shared" si="60"/>
        <v>-5.9193826125118587E-2</v>
      </c>
      <c r="BF118" s="2">
        <f t="shared" si="60"/>
        <v>3.3173759369958498E-2</v>
      </c>
      <c r="BG118" s="2">
        <f t="shared" si="60"/>
        <v>3.1737730347089078E-2</v>
      </c>
      <c r="BH118" s="24"/>
      <c r="BI118" s="2">
        <f>AVERAGE(BI40:BI49)</f>
        <v>0.27849796410012412</v>
      </c>
      <c r="BJ118" s="66">
        <f t="shared" si="44"/>
        <v>-2.6128321706280155E-2</v>
      </c>
      <c r="BK118" s="1"/>
      <c r="BL118" s="1"/>
    </row>
    <row r="119" spans="1:64">
      <c r="A119" s="213" t="s">
        <v>146</v>
      </c>
      <c r="B119" s="6">
        <f t="shared" ref="B119:C119" si="61">AVERAGE(B50:B59)</f>
        <v>287.69596000000001</v>
      </c>
      <c r="C119" s="6">
        <f t="shared" si="61"/>
        <v>287.70031499999999</v>
      </c>
      <c r="D119" s="6">
        <f t="shared" ref="D119:I119" si="62">AVERAGE(D50:D59)</f>
        <v>287.77058999999997</v>
      </c>
      <c r="E119" s="6">
        <f t="shared" si="62"/>
        <v>287.65937000000002</v>
      </c>
      <c r="F119" s="6">
        <f t="shared" si="62"/>
        <v>287.74155000000002</v>
      </c>
      <c r="G119" s="6">
        <f t="shared" si="62"/>
        <v>287.70755999999994</v>
      </c>
      <c r="H119" s="6">
        <f t="shared" si="62"/>
        <v>287.62237000000005</v>
      </c>
      <c r="I119" s="6">
        <f t="shared" si="62"/>
        <v>287.70044999999993</v>
      </c>
      <c r="J119" s="33"/>
      <c r="K119" s="33"/>
      <c r="L119" s="33"/>
      <c r="M119" s="33"/>
      <c r="N119" s="33"/>
      <c r="O119" s="33"/>
      <c r="P119" s="2">
        <f>AVERAGE(P50:P59)</f>
        <v>0.26238934297148786</v>
      </c>
      <c r="Q119" s="2">
        <f t="shared" ref="Q119:V119" si="63">AVERAGE(Q50:Q59)</f>
        <v>0.33290083265588849</v>
      </c>
      <c r="R119" s="2">
        <f t="shared" si="63"/>
        <v>0.22132332220338041</v>
      </c>
      <c r="S119" s="2">
        <f t="shared" si="63"/>
        <v>0.3034954976488845</v>
      </c>
      <c r="T119" s="2">
        <f t="shared" si="63"/>
        <v>0.26945984476714058</v>
      </c>
      <c r="U119" s="2">
        <f t="shared" si="63"/>
        <v>0.18454525128843741</v>
      </c>
      <c r="V119" s="2">
        <f t="shared" si="63"/>
        <v>0.26261130926519577</v>
      </c>
      <c r="W119" s="2">
        <f>AVERAGE(W50:W59)</f>
        <v>-0.13192781618102417</v>
      </c>
      <c r="X119" s="2">
        <f t="shared" ref="X119:AB119" si="64">AVERAGE(X50:X59)</f>
        <v>-4.5301776933047169E-2</v>
      </c>
      <c r="Y119" s="2">
        <f t="shared" si="64"/>
        <v>-0.10731811479622</v>
      </c>
      <c r="Z119" s="2">
        <f t="shared" si="64"/>
        <v>-0.1416473593450856</v>
      </c>
      <c r="AA119" s="2">
        <f t="shared" si="64"/>
        <v>-0.19441592846417224</v>
      </c>
      <c r="AB119" s="2">
        <f t="shared" si="64"/>
        <v>-0.17095590136659627</v>
      </c>
      <c r="AC119" s="2">
        <f>AVERAGE(AC50:AC59)</f>
        <v>0.35865912120908272</v>
      </c>
      <c r="AD119" s="2">
        <f t="shared" ref="AD119:AI119" si="65">AVERAGE(AD50:AD59)</f>
        <v>0.4252257675769836</v>
      </c>
      <c r="AE119" s="2">
        <f t="shared" si="65"/>
        <v>0.27647662766201458</v>
      </c>
      <c r="AF119" s="2">
        <f t="shared" si="65"/>
        <v>0.36333648077094788</v>
      </c>
      <c r="AG119" s="2">
        <f t="shared" si="65"/>
        <v>0.37335535915770446</v>
      </c>
      <c r="AH119" s="2">
        <f t="shared" si="65"/>
        <v>0.35490137087776319</v>
      </c>
      <c r="AI119" s="212">
        <f t="shared" si="65"/>
        <v>-3.7709301719061103E-2</v>
      </c>
      <c r="AJ119" s="2">
        <f>AVERAGE(AJ50:AJ59)</f>
        <v>-3.7709301719061075E-2</v>
      </c>
      <c r="AK119" s="2">
        <f t="shared" ref="AK119:AO119" si="66">AVERAGE(AK50:AK59)</f>
        <v>-0.11158693511746924</v>
      </c>
      <c r="AL119" s="2">
        <f t="shared" si="66"/>
        <v>-1.4611778403775574E-2</v>
      </c>
      <c r="AM119" s="2">
        <f t="shared" si="66"/>
        <v>-1.3618804022757999E-2</v>
      </c>
      <c r="AN119" s="2">
        <f t="shared" si="66"/>
        <v>4.1213037068263236E-2</v>
      </c>
      <c r="AO119" s="2">
        <f t="shared" si="66"/>
        <v>-8.9942028119565795E-2</v>
      </c>
      <c r="AP119" s="2">
        <f>AVERAGE(AP50:AP59)</f>
        <v>4.6397895827575399E-2</v>
      </c>
      <c r="AQ119" s="2">
        <f t="shared" ref="AQ119:BA119" si="67">AVERAGE(AQ50:AQ59)</f>
        <v>3.4126001994502372E-2</v>
      </c>
      <c r="AR119" s="2">
        <f t="shared" si="67"/>
        <v>4.7904864165621903E-2</v>
      </c>
      <c r="AS119" s="2">
        <f t="shared" si="67"/>
        <v>6.8668523406614529E-2</v>
      </c>
      <c r="AT119" s="2">
        <f t="shared" si="67"/>
        <v>3.797662679071994E-2</v>
      </c>
      <c r="AU119" s="2">
        <f t="shared" si="67"/>
        <v>4.3313462780417721E-2</v>
      </c>
      <c r="AV119" s="2">
        <f t="shared" si="67"/>
        <v>2.0780634649287297E-2</v>
      </c>
      <c r="AW119" s="2">
        <f t="shared" si="67"/>
        <v>7.8109038157623323E-2</v>
      </c>
      <c r="AX119" s="2">
        <f t="shared" si="67"/>
        <v>4.1027983951039326E-3</v>
      </c>
      <c r="AY119" s="2">
        <f t="shared" si="67"/>
        <v>-9.5307908309848251E-3</v>
      </c>
      <c r="AZ119" s="2">
        <f t="shared" si="67"/>
        <v>3.4667192339895639E-3</v>
      </c>
      <c r="BA119" s="2">
        <f t="shared" si="67"/>
        <v>2.7755408290704497E-2</v>
      </c>
      <c r="BB119" s="2">
        <f>AVERAGE(BB50:BB59)</f>
        <v>4.3056965892989137E-2</v>
      </c>
      <c r="BC119" s="2">
        <f t="shared" ref="BC119:BG119" si="68">AVERAGE(BC50:BC59)</f>
        <v>0.11718249570208708</v>
      </c>
      <c r="BD119" s="2">
        <f t="shared" si="68"/>
        <v>2.3132114986344727E-2</v>
      </c>
      <c r="BE119" s="2">
        <f t="shared" si="68"/>
        <v>-7.7520265626617318E-3</v>
      </c>
      <c r="BF119" s="2">
        <f t="shared" si="68"/>
        <v>4.4197663386103085E-2</v>
      </c>
      <c r="BG119" s="2">
        <f t="shared" si="68"/>
        <v>3.8524581953072304E-2</v>
      </c>
      <c r="BH119" s="24"/>
      <c r="BI119" s="2">
        <f>AVERAGE(BI50:BI59)</f>
        <v>0.29925749967884924</v>
      </c>
      <c r="BJ119" s="66">
        <f t="shared" si="44"/>
        <v>3.6868156707361377E-2</v>
      </c>
      <c r="BK119" s="1"/>
      <c r="BL119" s="1"/>
    </row>
    <row r="120" spans="1:64">
      <c r="A120" s="213" t="s">
        <v>147</v>
      </c>
      <c r="B120" s="6">
        <f t="shared" ref="B120:C120" si="69">AVERAGE(B60:B69)</f>
        <v>287.7106500000001</v>
      </c>
      <c r="C120" s="6">
        <f t="shared" si="69"/>
        <v>287.71456999999998</v>
      </c>
      <c r="D120" s="6">
        <f t="shared" ref="D120:I120" si="70">AVERAGE(D60:D69)</f>
        <v>287.74436000000003</v>
      </c>
      <c r="E120" s="6">
        <f t="shared" si="70"/>
        <v>287.72427999999996</v>
      </c>
      <c r="F120" s="6">
        <f t="shared" si="70"/>
        <v>287.73627999999997</v>
      </c>
      <c r="G120" s="6">
        <f t="shared" si="70"/>
        <v>287.71663000000001</v>
      </c>
      <c r="H120" s="6">
        <f t="shared" si="70"/>
        <v>287.66287999999997</v>
      </c>
      <c r="I120" s="6">
        <f t="shared" si="70"/>
        <v>287.70298999999994</v>
      </c>
      <c r="J120" s="33"/>
      <c r="K120" s="33"/>
      <c r="L120" s="33"/>
      <c r="M120" s="33"/>
      <c r="N120" s="33"/>
      <c r="O120" s="33"/>
      <c r="P120" s="2">
        <f>AVERAGE(P60:P69)</f>
        <v>0.2771128820046096</v>
      </c>
      <c r="Q120" s="2">
        <f t="shared" ref="Q120:V120" si="71">AVERAGE(Q60:Q69)</f>
        <v>0.30695646506393298</v>
      </c>
      <c r="R120" s="2">
        <f t="shared" si="71"/>
        <v>0.28707292033053555</v>
      </c>
      <c r="S120" s="2">
        <f t="shared" si="71"/>
        <v>0.29895874837001174</v>
      </c>
      <c r="T120" s="2">
        <f t="shared" si="71"/>
        <v>0.2794148864902406</v>
      </c>
      <c r="U120" s="2">
        <f t="shared" si="71"/>
        <v>0.22529831342959561</v>
      </c>
      <c r="V120" s="2">
        <f t="shared" si="71"/>
        <v>0.26497595834334164</v>
      </c>
      <c r="W120" s="2">
        <f>AVERAGE(W60:W69)</f>
        <v>-0.19290124117035318</v>
      </c>
      <c r="X120" s="2">
        <f t="shared" ref="X120:AB120" si="72">AVERAGE(X60:X69)</f>
        <v>-0.11618054764925859</v>
      </c>
      <c r="Y120" s="2">
        <f t="shared" si="72"/>
        <v>-0.16034558868844856</v>
      </c>
      <c r="Z120" s="2">
        <f t="shared" si="72"/>
        <v>-0.21308963572821504</v>
      </c>
      <c r="AA120" s="2">
        <f t="shared" si="72"/>
        <v>-0.20571978144300213</v>
      </c>
      <c r="AB120" s="2">
        <f t="shared" si="72"/>
        <v>-0.26917065234284171</v>
      </c>
      <c r="AC120" s="2">
        <f>AVERAGE(AC60:AC69)</f>
        <v>0.4294865349791902</v>
      </c>
      <c r="AD120" s="2">
        <f t="shared" ref="AD120:AI120" si="73">AVERAGE(AD60:AD69)</f>
        <v>0.49011650729389045</v>
      </c>
      <c r="AE120" s="2">
        <f t="shared" si="73"/>
        <v>0.4090053609339287</v>
      </c>
      <c r="AF120" s="2">
        <f t="shared" si="73"/>
        <v>0.39478068440841935</v>
      </c>
      <c r="AG120" s="2">
        <f t="shared" si="73"/>
        <v>0.42327216440037851</v>
      </c>
      <c r="AH120" s="2">
        <f t="shared" si="73"/>
        <v>0.43025795785933341</v>
      </c>
      <c r="AI120" s="212">
        <f t="shared" si="73"/>
        <v>-6.0442287149725091E-2</v>
      </c>
      <c r="AJ120" s="2">
        <f>AVERAGE(AJ60:AJ69)</f>
        <v>-6.0442287149725063E-2</v>
      </c>
      <c r="AK120" s="2">
        <f t="shared" ref="AK120:AO120" si="74">AVERAGE(AK60:AK69)</f>
        <v>-0.18478900703922757</v>
      </c>
      <c r="AL120" s="2">
        <f t="shared" si="74"/>
        <v>-6.9274744550051406E-2</v>
      </c>
      <c r="AM120" s="2">
        <f t="shared" si="74"/>
        <v>-4.1192896163238388E-2</v>
      </c>
      <c r="AN120" s="2">
        <f t="shared" si="74"/>
        <v>4.803168960309552E-2</v>
      </c>
      <c r="AO120" s="2">
        <f t="shared" si="74"/>
        <v>-5.4986477599203366E-2</v>
      </c>
      <c r="AP120" s="2">
        <f>AVERAGE(AP60:AP69)</f>
        <v>6.5647266914116875E-2</v>
      </c>
      <c r="AQ120" s="2">
        <f t="shared" ref="AQ120:BA120" si="75">AVERAGE(AQ60:AQ69)</f>
        <v>3.2972473121912968E-2</v>
      </c>
      <c r="AR120" s="2">
        <f t="shared" si="75"/>
        <v>7.3717825334096973E-2</v>
      </c>
      <c r="AS120" s="2">
        <f t="shared" si="75"/>
        <v>0.10697578299213976</v>
      </c>
      <c r="AT120" s="2">
        <f t="shared" si="75"/>
        <v>6.3912917465717006E-2</v>
      </c>
      <c r="AU120" s="2">
        <f t="shared" si="75"/>
        <v>5.0657335656717296E-2</v>
      </c>
      <c r="AV120" s="2">
        <f t="shared" si="75"/>
        <v>5.7124352662750455E-2</v>
      </c>
      <c r="AW120" s="2">
        <f t="shared" si="75"/>
        <v>3.6471047785533783E-2</v>
      </c>
      <c r="AX120" s="2">
        <f t="shared" si="75"/>
        <v>9.8509405108023654E-2</v>
      </c>
      <c r="AY120" s="2">
        <f t="shared" si="75"/>
        <v>4.2192228852337518E-2</v>
      </c>
      <c r="AZ120" s="2">
        <f t="shared" si="75"/>
        <v>7.7628982538965066E-2</v>
      </c>
      <c r="BA120" s="2">
        <f t="shared" si="75"/>
        <v>3.0820099028892371E-2</v>
      </c>
      <c r="BB120" s="2">
        <f>AVERAGE(BB60:BB69)</f>
        <v>-5.1674885160366609E-3</v>
      </c>
      <c r="BC120" s="2">
        <f t="shared" ref="BC120:BG120" si="76">AVERAGE(BC60:BC69)</f>
        <v>-3.3624608283190582E-2</v>
      </c>
      <c r="BD120" s="2">
        <f t="shared" si="76"/>
        <v>1.1349168057392749E-3</v>
      </c>
      <c r="BE120" s="2">
        <f t="shared" si="76"/>
        <v>2.6791672062171212E-2</v>
      </c>
      <c r="BF120" s="2">
        <f t="shared" si="76"/>
        <v>-3.9666782050352213E-2</v>
      </c>
      <c r="BG120" s="2">
        <f t="shared" si="76"/>
        <v>1.9527358885448882E-2</v>
      </c>
      <c r="BH120" s="24"/>
      <c r="BI120" s="2">
        <f>AVERAGE(BI60:BI69)</f>
        <v>0.29374713771994265</v>
      </c>
      <c r="BJ120" s="66">
        <f t="shared" si="44"/>
        <v>1.6634255715333057E-2</v>
      </c>
      <c r="BK120" s="1"/>
      <c r="BL120" s="1"/>
    </row>
    <row r="121" spans="1:64">
      <c r="A121" s="213" t="s">
        <v>148</v>
      </c>
      <c r="B121" s="6">
        <f t="shared" ref="B121:C121" si="77">AVERAGE(B70:B79)</f>
        <v>287.75419999999997</v>
      </c>
      <c r="C121" s="6">
        <f t="shared" si="77"/>
        <v>287.75831333333332</v>
      </c>
      <c r="D121" s="6">
        <f t="shared" ref="D121:I121" si="78">AVERAGE(D70:D79)</f>
        <v>287.81381999999996</v>
      </c>
      <c r="E121" s="6">
        <f t="shared" si="78"/>
        <v>287.77045000000004</v>
      </c>
      <c r="F121" s="6">
        <f t="shared" si="78"/>
        <v>287.70411000000001</v>
      </c>
      <c r="G121" s="6">
        <f t="shared" si="78"/>
        <v>287.72772999999995</v>
      </c>
      <c r="H121" s="6">
        <f t="shared" si="78"/>
        <v>287.76177999999999</v>
      </c>
      <c r="I121" s="6">
        <f t="shared" si="78"/>
        <v>287.77199000000002</v>
      </c>
      <c r="J121" s="33"/>
      <c r="K121" s="33"/>
      <c r="L121" s="33"/>
      <c r="M121" s="33"/>
      <c r="N121" s="33"/>
      <c r="O121" s="33"/>
      <c r="P121" s="2">
        <f>AVERAGE(P70:P79)</f>
        <v>0.32072425268223548</v>
      </c>
      <c r="Q121" s="2">
        <f t="shared" ref="Q121:V121" si="79">AVERAGE(Q70:Q79)</f>
        <v>0.3764071049606339</v>
      </c>
      <c r="R121" s="2">
        <f t="shared" si="79"/>
        <v>0.33324384963774445</v>
      </c>
      <c r="S121" s="2">
        <f t="shared" si="79"/>
        <v>0.26593509573275992</v>
      </c>
      <c r="T121" s="2">
        <f t="shared" si="79"/>
        <v>0.29020208480806631</v>
      </c>
      <c r="U121" s="2">
        <f t="shared" si="79"/>
        <v>0.32395998241241786</v>
      </c>
      <c r="V121" s="2">
        <f t="shared" si="79"/>
        <v>0.33459739854179105</v>
      </c>
      <c r="W121" s="2">
        <f>AVERAGE(W70:W79)</f>
        <v>-0.22993240250329863</v>
      </c>
      <c r="X121" s="2">
        <f t="shared" ref="X121:AB121" si="80">AVERAGE(X70:X79)</f>
        <v>-0.21826616395030621</v>
      </c>
      <c r="Y121" s="2">
        <f t="shared" si="80"/>
        <v>-0.23678491221864933</v>
      </c>
      <c r="Z121" s="2">
        <f t="shared" si="80"/>
        <v>-0.22906337859565121</v>
      </c>
      <c r="AA121" s="2">
        <f t="shared" si="80"/>
        <v>-0.18793761583182728</v>
      </c>
      <c r="AB121" s="2">
        <f t="shared" si="80"/>
        <v>-0.27760994192005872</v>
      </c>
      <c r="AC121" s="2">
        <f>AVERAGE(AC70:AC79)</f>
        <v>0.59068359719916175</v>
      </c>
      <c r="AD121" s="2">
        <f t="shared" ref="AD121:AI121" si="81">AVERAGE(AD70:AD79)</f>
        <v>0.60419767825957194</v>
      </c>
      <c r="AE121" s="2">
        <f t="shared" si="81"/>
        <v>0.582123913492961</v>
      </c>
      <c r="AF121" s="2">
        <f t="shared" si="81"/>
        <v>0.60134215566411009</v>
      </c>
      <c r="AG121" s="2">
        <f t="shared" si="81"/>
        <v>0.59338655294955012</v>
      </c>
      <c r="AH121" s="2">
        <f t="shared" si="81"/>
        <v>0.57236768562961493</v>
      </c>
      <c r="AI121" s="212">
        <f t="shared" si="81"/>
        <v>-9.3759966699646841E-2</v>
      </c>
      <c r="AJ121" s="2">
        <f>AVERAGE(AJ70:AJ79)</f>
        <v>-9.3759966699646827E-2</v>
      </c>
      <c r="AK121" s="2">
        <f t="shared" ref="AK121:AO121" si="82">AVERAGE(AK70:AK79)</f>
        <v>-0.18476382665476723</v>
      </c>
      <c r="AL121" s="2">
        <f t="shared" si="82"/>
        <v>-0.11827773534623096</v>
      </c>
      <c r="AM121" s="2">
        <f t="shared" si="82"/>
        <v>-6.9301945407408722E-2</v>
      </c>
      <c r="AN121" s="2">
        <f t="shared" si="82"/>
        <v>-6.7149417764943459E-2</v>
      </c>
      <c r="AO121" s="2">
        <f t="shared" si="82"/>
        <v>-2.9306908324883744E-2</v>
      </c>
      <c r="AP121" s="2">
        <f>AVERAGE(AP70:AP79)</f>
        <v>6.8374388044509196E-2</v>
      </c>
      <c r="AQ121" s="2">
        <f t="shared" ref="AQ121:BA121" si="83">AVERAGE(AQ70:AQ79)</f>
        <v>0.11836175974328242</v>
      </c>
      <c r="AR121" s="2">
        <f t="shared" si="83"/>
        <v>7.5815440801045283E-2</v>
      </c>
      <c r="AS121" s="2">
        <f t="shared" si="83"/>
        <v>6.737438487659772E-2</v>
      </c>
      <c r="AT121" s="2">
        <f t="shared" si="83"/>
        <v>5.6735571455055769E-2</v>
      </c>
      <c r="AU121" s="2">
        <f t="shared" si="83"/>
        <v>2.3584783346564105E-2</v>
      </c>
      <c r="AV121" s="2">
        <f t="shared" si="83"/>
        <v>2.8761008387500574E-2</v>
      </c>
      <c r="AW121" s="2">
        <f t="shared" si="83"/>
        <v>3.0405917733514792E-2</v>
      </c>
      <c r="AX121" s="2">
        <f t="shared" si="83"/>
        <v>5.6711625769878496E-2</v>
      </c>
      <c r="AY121" s="2">
        <f t="shared" si="83"/>
        <v>6.4076867051119243E-2</v>
      </c>
      <c r="AZ121" s="2">
        <f t="shared" si="83"/>
        <v>-4.4956610113729058E-3</v>
      </c>
      <c r="BA121" s="2">
        <f t="shared" si="83"/>
        <v>-2.8937076056366217E-3</v>
      </c>
      <c r="BB121" s="2">
        <f>AVERAGE(BB70:BB79)</f>
        <v>-4.5689335319504934E-2</v>
      </c>
      <c r="BC121" s="2">
        <f t="shared" ref="BC121:BG121" si="84">AVERAGE(BC70:BC79)</f>
        <v>-2.4041250466831272E-2</v>
      </c>
      <c r="BD121" s="2">
        <f t="shared" si="84"/>
        <v>-8.4814927537268894E-2</v>
      </c>
      <c r="BE121" s="2">
        <f t="shared" si="84"/>
        <v>-3.8959915151593714E-2</v>
      </c>
      <c r="BF121" s="2">
        <f t="shared" si="84"/>
        <v>-4.8625688207903167E-2</v>
      </c>
      <c r="BG121" s="2">
        <f t="shared" si="84"/>
        <v>-3.2004895233927702E-2</v>
      </c>
      <c r="BH121" s="24"/>
      <c r="BI121" s="2">
        <f>AVERAGE(BI70:BI79)</f>
        <v>0.31843728910872099</v>
      </c>
      <c r="BJ121" s="66">
        <f t="shared" si="44"/>
        <v>-2.2869635735144889E-3</v>
      </c>
      <c r="BK121" s="1"/>
      <c r="BL121" s="1"/>
    </row>
    <row r="122" spans="1:64">
      <c r="A122" s="213" t="s">
        <v>149</v>
      </c>
      <c r="B122" s="6">
        <f t="shared" ref="B122:C122" si="85">AVERAGE(B80:B89)</f>
        <v>287.90325999999999</v>
      </c>
      <c r="C122" s="6">
        <f t="shared" si="85"/>
        <v>287.90676166666663</v>
      </c>
      <c r="D122" s="6">
        <f t="shared" ref="D122:I122" si="86">AVERAGE(D80:D89)</f>
        <v>287.93297999999999</v>
      </c>
      <c r="E122" s="6">
        <f t="shared" si="86"/>
        <v>287.92507999999998</v>
      </c>
      <c r="F122" s="6">
        <f t="shared" si="86"/>
        <v>287.87927999999999</v>
      </c>
      <c r="G122" s="6">
        <f t="shared" si="86"/>
        <v>287.88866999999993</v>
      </c>
      <c r="H122" s="6">
        <f t="shared" si="86"/>
        <v>287.98835999999994</v>
      </c>
      <c r="I122" s="6">
        <f t="shared" si="86"/>
        <v>287.82620000000003</v>
      </c>
      <c r="J122" s="33"/>
      <c r="K122" s="33"/>
      <c r="L122" s="33"/>
      <c r="M122" s="33"/>
      <c r="N122" s="33"/>
      <c r="O122" s="33"/>
      <c r="P122" s="2">
        <f>AVERAGE(P80:P89)</f>
        <v>0.46978346097657725</v>
      </c>
      <c r="Q122" s="2">
        <f t="shared" ref="Q122:V122" si="87">AVERAGE(Q80:Q89)</f>
        <v>0.49650552908275325</v>
      </c>
      <c r="R122" s="2">
        <f t="shared" si="87"/>
        <v>0.48764944671714217</v>
      </c>
      <c r="S122" s="2">
        <f t="shared" si="87"/>
        <v>0.44277162168885925</v>
      </c>
      <c r="T122" s="2">
        <f t="shared" si="87"/>
        <v>0.4512405685629628</v>
      </c>
      <c r="U122" s="2">
        <f t="shared" si="87"/>
        <v>0.55138102614387741</v>
      </c>
      <c r="V122" s="2">
        <f t="shared" si="87"/>
        <v>0.38915257366386957</v>
      </c>
      <c r="W122" s="2">
        <f>AVERAGE(W80:W89)</f>
        <v>-0.33746891700199333</v>
      </c>
      <c r="X122" s="2">
        <f t="shared" ref="X122:AB122" si="88">AVERAGE(X80:X89)</f>
        <v>-0.40890319573773548</v>
      </c>
      <c r="Y122" s="2">
        <f t="shared" si="88"/>
        <v>-0.31915490283444631</v>
      </c>
      <c r="Z122" s="2">
        <f t="shared" si="88"/>
        <v>-0.35464197526995317</v>
      </c>
      <c r="AA122" s="2">
        <f t="shared" si="88"/>
        <v>-0.28226671866229325</v>
      </c>
      <c r="AB122" s="2">
        <f t="shared" si="88"/>
        <v>-0.32237779250553961</v>
      </c>
      <c r="AC122" s="2">
        <f>AVERAGE(AC80:AC89)</f>
        <v>0.74913850269792592</v>
      </c>
      <c r="AD122" s="2">
        <f t="shared" ref="AD122:AI122" si="89">AVERAGE(AD80:AD89)</f>
        <v>0.73101376026057718</v>
      </c>
      <c r="AE122" s="2">
        <f t="shared" si="89"/>
        <v>0.77923771815958909</v>
      </c>
      <c r="AF122" s="2">
        <f t="shared" si="89"/>
        <v>0.76786223039481416</v>
      </c>
      <c r="AG122" s="2">
        <f t="shared" si="89"/>
        <v>0.73486439007619364</v>
      </c>
      <c r="AH122" s="2">
        <f t="shared" si="89"/>
        <v>0.73271441459845565</v>
      </c>
      <c r="AI122" s="212">
        <f t="shared" si="89"/>
        <v>-9.4749100401153141E-2</v>
      </c>
      <c r="AJ122" s="2">
        <f>AVERAGE(AJ80:AJ89)</f>
        <v>-9.4749100401153127E-2</v>
      </c>
      <c r="AK122" s="2">
        <f t="shared" ref="AK122:AO122" si="90">AVERAGE(AK80:AK89)</f>
        <v>-0.28673319389238766</v>
      </c>
      <c r="AL122" s="2">
        <f t="shared" si="90"/>
        <v>-7.4478158651265683E-2</v>
      </c>
      <c r="AM122" s="2">
        <f t="shared" si="90"/>
        <v>-1.9364904601269418E-2</v>
      </c>
      <c r="AN122" s="2">
        <f t="shared" si="90"/>
        <v>-4.8734061892531461E-2</v>
      </c>
      <c r="AO122" s="2">
        <f t="shared" si="90"/>
        <v>-4.4435182968311324E-2</v>
      </c>
      <c r="AP122" s="2">
        <f>AVERAGE(AP80:AP89)</f>
        <v>9.0102748039780509E-2</v>
      </c>
      <c r="AQ122" s="2">
        <f t="shared" ref="AQ122:BA122" si="91">AVERAGE(AQ80:AQ89)</f>
        <v>9.4210697280174852E-2</v>
      </c>
      <c r="AR122" s="2">
        <f t="shared" si="91"/>
        <v>0.15022106381532538</v>
      </c>
      <c r="AS122" s="2">
        <f t="shared" si="91"/>
        <v>7.1444331033671815E-2</v>
      </c>
      <c r="AT122" s="2">
        <f t="shared" si="91"/>
        <v>7.0850191793323039E-2</v>
      </c>
      <c r="AU122" s="2">
        <f t="shared" si="91"/>
        <v>6.3787456276406737E-2</v>
      </c>
      <c r="AV122" s="2">
        <f t="shared" si="91"/>
        <v>2.5341147413512288E-2</v>
      </c>
      <c r="AW122" s="2">
        <f t="shared" si="91"/>
        <v>-1.5680591849303451E-2</v>
      </c>
      <c r="AX122" s="2">
        <f t="shared" si="91"/>
        <v>5.6122645017074868E-2</v>
      </c>
      <c r="AY122" s="2">
        <f t="shared" si="91"/>
        <v>6.1808237361293407E-2</v>
      </c>
      <c r="AZ122" s="2">
        <f t="shared" si="91"/>
        <v>1.2293219910674235E-2</v>
      </c>
      <c r="BA122" s="2">
        <f t="shared" si="91"/>
        <v>1.2162226627822226E-2</v>
      </c>
      <c r="BB122" s="2">
        <f>AVERAGE(BB80:BB89)</f>
        <v>-5.7465337819262406E-2</v>
      </c>
      <c r="BC122" s="2">
        <f t="shared" ref="BC122:BG122" si="92">AVERAGE(BC80:BC89)</f>
        <v>-2.54051347844154E-2</v>
      </c>
      <c r="BD122" s="2">
        <f t="shared" si="92"/>
        <v>-9.2363960282852889E-2</v>
      </c>
      <c r="BE122" s="2">
        <f t="shared" si="92"/>
        <v>-0.10282409652933762</v>
      </c>
      <c r="BF122" s="2">
        <f t="shared" si="92"/>
        <v>2.3105516271243604E-3</v>
      </c>
      <c r="BG122" s="2">
        <f t="shared" si="92"/>
        <v>-6.9044049126830251E-2</v>
      </c>
      <c r="BH122" s="24"/>
      <c r="BI122" s="2">
        <f>AVERAGE(BI80:BI89)</f>
        <v>0.37489904292881004</v>
      </c>
      <c r="BJ122" s="66">
        <f t="shared" si="44"/>
        <v>-9.4884418047767205E-2</v>
      </c>
      <c r="BK122" s="1"/>
      <c r="BL122" s="1"/>
    </row>
    <row r="123" spans="1:64">
      <c r="A123" s="213" t="s">
        <v>150</v>
      </c>
      <c r="B123" s="6">
        <f t="shared" ref="B123:C123" si="93">AVERAGE(B90:B99)</f>
        <v>287.98833000000002</v>
      </c>
      <c r="C123" s="6">
        <f t="shared" si="93"/>
        <v>287.99199166666665</v>
      </c>
      <c r="D123" s="6">
        <f t="shared" ref="D123:I123" si="94">AVERAGE(D90:D99)</f>
        <v>287.93353999999999</v>
      </c>
      <c r="E123" s="6">
        <f t="shared" si="94"/>
        <v>287.96995999999996</v>
      </c>
      <c r="F123" s="6">
        <f t="shared" si="94"/>
        <v>288.00837000000001</v>
      </c>
      <c r="G123" s="6">
        <f t="shared" si="94"/>
        <v>288.07640000000004</v>
      </c>
      <c r="H123" s="6">
        <f t="shared" si="94"/>
        <v>288.05956999999995</v>
      </c>
      <c r="I123" s="6">
        <f t="shared" si="94"/>
        <v>287.90411000000006</v>
      </c>
      <c r="J123" s="33"/>
      <c r="K123" s="33"/>
      <c r="L123" s="33"/>
      <c r="M123" s="33"/>
      <c r="N123" s="33"/>
      <c r="O123" s="33"/>
      <c r="P123" s="2">
        <f>AVERAGE(P90:P99)</f>
        <v>0.55470269911146142</v>
      </c>
      <c r="Q123" s="2">
        <f t="shared" ref="Q123:V123" si="95">AVERAGE(Q90:Q99)</f>
        <v>0.49625532352644602</v>
      </c>
      <c r="R123" s="2">
        <f t="shared" si="95"/>
        <v>0.53251479553512071</v>
      </c>
      <c r="S123" s="2">
        <f t="shared" si="95"/>
        <v>0.57156240753112075</v>
      </c>
      <c r="T123" s="2">
        <f t="shared" si="95"/>
        <v>0.63881438073664731</v>
      </c>
      <c r="U123" s="2">
        <f t="shared" si="95"/>
        <v>0.62222985184281432</v>
      </c>
      <c r="V123" s="2">
        <f t="shared" si="95"/>
        <v>0.4668394354966206</v>
      </c>
      <c r="W123" s="2">
        <f>AVERAGE(W90:W99)</f>
        <v>-0.39810040011247283</v>
      </c>
      <c r="X123" s="2">
        <f t="shared" ref="X123:AB123" si="96">AVERAGE(X90:X99)</f>
        <v>-0.48530897167792597</v>
      </c>
      <c r="Y123" s="2">
        <f t="shared" si="96"/>
        <v>-0.38476157920903198</v>
      </c>
      <c r="Z123" s="2">
        <f t="shared" si="96"/>
        <v>-0.38647460023392977</v>
      </c>
      <c r="AA123" s="2">
        <f t="shared" si="96"/>
        <v>-0.36691081655694646</v>
      </c>
      <c r="AB123" s="2">
        <f t="shared" si="96"/>
        <v>-0.36704603288453042</v>
      </c>
      <c r="AC123" s="2">
        <f>AVERAGE(AC90:AC99)</f>
        <v>0.93185366625223198</v>
      </c>
      <c r="AD123" s="2">
        <f t="shared" ref="AD123:AI123" si="97">AVERAGE(AD90:AD99)</f>
        <v>0.9447771140852621</v>
      </c>
      <c r="AE123" s="2">
        <f t="shared" si="97"/>
        <v>0.87380116833082844</v>
      </c>
      <c r="AF123" s="2">
        <f t="shared" si="97"/>
        <v>0.88050862771345206</v>
      </c>
      <c r="AG123" s="2">
        <f t="shared" si="97"/>
        <v>1.0097990210739813</v>
      </c>
      <c r="AH123" s="2">
        <f t="shared" si="97"/>
        <v>0.9503824000576333</v>
      </c>
      <c r="AI123" s="212">
        <f t="shared" si="97"/>
        <v>-8.6093827707725196E-2</v>
      </c>
      <c r="AJ123" s="2">
        <f>AVERAGE(AJ90:AJ99)</f>
        <v>-8.6093827707725071E-2</v>
      </c>
      <c r="AK123" s="2">
        <f t="shared" ref="AK123:AO123" si="98">AVERAGE(AK90:AK99)</f>
        <v>-0.21424347273401118</v>
      </c>
      <c r="AL123" s="2">
        <f t="shared" si="98"/>
        <v>5.5389163932148041E-3</v>
      </c>
      <c r="AM123" s="2">
        <f t="shared" si="98"/>
        <v>-7.7855715324926467E-2</v>
      </c>
      <c r="AN123" s="2">
        <f t="shared" si="98"/>
        <v>-6.5705851452969227E-2</v>
      </c>
      <c r="AO123" s="2">
        <f t="shared" si="98"/>
        <v>-7.8203015419933214E-2</v>
      </c>
      <c r="AP123" s="2">
        <f>AVERAGE(AP90:AP99)</f>
        <v>0.10556861221841204</v>
      </c>
      <c r="AQ123" s="2">
        <f t="shared" ref="AQ123:BA123" si="99">AVERAGE(AQ90:AQ99)</f>
        <v>6.149465777189661E-2</v>
      </c>
      <c r="AR123" s="2">
        <f t="shared" si="99"/>
        <v>9.9046356054668397E-2</v>
      </c>
      <c r="AS123" s="2">
        <f t="shared" si="99"/>
        <v>0.14401426771265127</v>
      </c>
      <c r="AT123" s="2">
        <f t="shared" si="99"/>
        <v>0.10496964791417411</v>
      </c>
      <c r="AU123" s="2">
        <f t="shared" si="99"/>
        <v>0.11831813163867053</v>
      </c>
      <c r="AV123" s="2">
        <f t="shared" si="99"/>
        <v>3.1649545376917512E-2</v>
      </c>
      <c r="AW123" s="2">
        <f t="shared" si="99"/>
        <v>7.9166303533747734E-2</v>
      </c>
      <c r="AX123" s="2">
        <f t="shared" si="99"/>
        <v>4.8043265490770107E-2</v>
      </c>
      <c r="AY123" s="2">
        <f t="shared" si="99"/>
        <v>5.6562916591910985E-5</v>
      </c>
      <c r="AZ123" s="2">
        <f t="shared" si="99"/>
        <v>1.5141888763218958E-2</v>
      </c>
      <c r="BA123" s="2">
        <f t="shared" si="99"/>
        <v>1.5839706180258869E-2</v>
      </c>
      <c r="BB123" s="2">
        <f>AVERAGE(BB90:BB99)</f>
        <v>-8.8377646690880537E-2</v>
      </c>
      <c r="BC123" s="2">
        <f t="shared" ref="BC123:BG123" si="100">AVERAGE(BC90:BC99)</f>
        <v>-0.14077208554767245</v>
      </c>
      <c r="BD123" s="2">
        <f t="shared" si="100"/>
        <v>-3.9013597117855195E-2</v>
      </c>
      <c r="BE123" s="2">
        <f t="shared" si="100"/>
        <v>-0.11142388697600132</v>
      </c>
      <c r="BF123" s="2">
        <f t="shared" si="100"/>
        <v>-3.3768642339054883E-2</v>
      </c>
      <c r="BG123" s="2">
        <f t="shared" si="100"/>
        <v>-0.11691002147381926</v>
      </c>
      <c r="BH123" s="24"/>
      <c r="BI123" s="2">
        <f>AVERAGE(BI90:BI99)</f>
        <v>0.49649994933648323</v>
      </c>
      <c r="BJ123" s="66">
        <f t="shared" si="44"/>
        <v>-5.8202749774978191E-2</v>
      </c>
      <c r="BK123" s="1"/>
      <c r="BL123" s="1"/>
    </row>
    <row r="124" spans="1:64">
      <c r="A124" s="179" t="s">
        <v>58</v>
      </c>
      <c r="B124" s="28">
        <f t="shared" ref="B124:C124" si="101">AVERAGE(B100:B109)</f>
        <v>288.27161999999998</v>
      </c>
      <c r="C124" s="28">
        <f t="shared" si="101"/>
        <v>288.27703499999996</v>
      </c>
      <c r="D124" s="28">
        <f t="shared" ref="D124:I124" si="102">AVERAGE(D100:D109)</f>
        <v>288.24357999999995</v>
      </c>
      <c r="E124" s="28">
        <f t="shared" si="102"/>
        <v>288.31372999999996</v>
      </c>
      <c r="F124" s="28">
        <f t="shared" si="102"/>
        <v>288.27746000000002</v>
      </c>
      <c r="G124" s="28">
        <f t="shared" si="102"/>
        <v>288.26689999999996</v>
      </c>
      <c r="H124" s="28">
        <f t="shared" si="102"/>
        <v>288.29003</v>
      </c>
      <c r="I124" s="28">
        <f t="shared" si="102"/>
        <v>288.27050999999994</v>
      </c>
      <c r="J124" s="197"/>
      <c r="K124" s="197"/>
      <c r="L124" s="197"/>
      <c r="M124" s="197"/>
      <c r="N124" s="197"/>
      <c r="O124" s="197"/>
      <c r="P124" s="3">
        <f>AVERAGE(P100:P109)</f>
        <v>0.83832983191095367</v>
      </c>
      <c r="Q124" s="3">
        <f t="shared" ref="Q124:BG124" si="103">AVERAGE(Q100:Q109)</f>
        <v>0.80493853965019146</v>
      </c>
      <c r="R124" s="3">
        <f t="shared" si="103"/>
        <v>0.87423978404302061</v>
      </c>
      <c r="S124" s="3">
        <f t="shared" si="103"/>
        <v>0.83942169737330219</v>
      </c>
      <c r="T124" s="3">
        <f t="shared" si="103"/>
        <v>0.82756651443250995</v>
      </c>
      <c r="U124" s="3">
        <f t="shared" si="103"/>
        <v>0.85147014696630041</v>
      </c>
      <c r="V124" s="3">
        <f t="shared" si="103"/>
        <v>0.83234230900039807</v>
      </c>
      <c r="W124" s="3">
        <f t="shared" si="103"/>
        <v>-0.42578890231174749</v>
      </c>
      <c r="X124" s="3">
        <f t="shared" si="103"/>
        <v>-0.45564319873993731</v>
      </c>
      <c r="Y124" s="3">
        <f t="shared" si="103"/>
        <v>-0.42130153468173104</v>
      </c>
      <c r="Z124" s="3">
        <f t="shared" si="103"/>
        <v>-0.47484175491338132</v>
      </c>
      <c r="AA124" s="3">
        <f t="shared" si="103"/>
        <v>-0.40057887972939704</v>
      </c>
      <c r="AB124" s="3">
        <f t="shared" si="103"/>
        <v>-0.37657914349429061</v>
      </c>
      <c r="AC124" s="3">
        <f t="shared" si="103"/>
        <v>1.0956735088441107</v>
      </c>
      <c r="AD124" s="3">
        <f t="shared" si="103"/>
        <v>1.1105169785130449</v>
      </c>
      <c r="AE124" s="3">
        <f t="shared" si="103"/>
        <v>1.037641190184339</v>
      </c>
      <c r="AF124" s="3">
        <f t="shared" si="103"/>
        <v>1.1509813381663845</v>
      </c>
      <c r="AG124" s="3">
        <f t="shared" si="103"/>
        <v>1.1402507644273161</v>
      </c>
      <c r="AH124" s="3">
        <f t="shared" si="103"/>
        <v>1.0389772729294708</v>
      </c>
      <c r="AI124" s="214">
        <f t="shared" si="103"/>
        <v>-0.10675831562986755</v>
      </c>
      <c r="AJ124" s="3">
        <f t="shared" si="103"/>
        <v>-0.1067583156298676</v>
      </c>
      <c r="AK124" s="3">
        <f t="shared" si="103"/>
        <v>-0.24735865410924532</v>
      </c>
      <c r="AL124" s="3">
        <f t="shared" si="103"/>
        <v>-2.2706614381360124E-2</v>
      </c>
      <c r="AM124" s="3">
        <f t="shared" si="103"/>
        <v>-0.10001984426491473</v>
      </c>
      <c r="AN124" s="3">
        <f t="shared" si="103"/>
        <v>-0.12562557709422287</v>
      </c>
      <c r="AO124" s="3">
        <f t="shared" si="103"/>
        <v>-3.8080888299594988E-2</v>
      </c>
      <c r="AP124" s="3">
        <f t="shared" si="103"/>
        <v>8.8695698654478128E-2</v>
      </c>
      <c r="AQ124" s="3">
        <f t="shared" si="103"/>
        <v>5.741827514705148E-2</v>
      </c>
      <c r="AR124" s="3">
        <f t="shared" si="103"/>
        <v>0.10682320963302323</v>
      </c>
      <c r="AS124" s="3">
        <f t="shared" si="103"/>
        <v>8.7191403949486684E-2</v>
      </c>
      <c r="AT124" s="3">
        <f t="shared" si="103"/>
        <v>8.8238019145154306E-2</v>
      </c>
      <c r="AU124" s="3">
        <f t="shared" si="103"/>
        <v>0.10380758539767476</v>
      </c>
      <c r="AV124" s="3">
        <f t="shared" si="103"/>
        <v>3.7757483475079373E-2</v>
      </c>
      <c r="AW124" s="3">
        <f t="shared" si="103"/>
        <v>-2.4343597200999018E-2</v>
      </c>
      <c r="AX124" s="3">
        <f t="shared" si="103"/>
        <v>7.4143065942843006E-2</v>
      </c>
      <c r="AY124" s="3">
        <f t="shared" si="103"/>
        <v>-1.5591781767738788E-3</v>
      </c>
      <c r="AZ124" s="3">
        <f t="shared" si="103"/>
        <v>5.523915961845198E-2</v>
      </c>
      <c r="BA124" s="3">
        <f t="shared" si="103"/>
        <v>8.530796719187464E-2</v>
      </c>
      <c r="BB124" s="3">
        <f t="shared" si="103"/>
        <v>6.8532040342859035E-2</v>
      </c>
      <c r="BC124" s="3">
        <f t="shared" si="103"/>
        <v>0.10020374923052464</v>
      </c>
      <c r="BD124" s="3">
        <f t="shared" si="103"/>
        <v>8.1365407952875807E-2</v>
      </c>
      <c r="BE124" s="3">
        <f t="shared" si="103"/>
        <v>7.8649012324330997E-2</v>
      </c>
      <c r="BF124" s="3">
        <f t="shared" si="103"/>
        <v>8.6886371351709915E-2</v>
      </c>
      <c r="BG124" s="3">
        <f t="shared" si="103"/>
        <v>-4.4443391451466918E-3</v>
      </c>
      <c r="BH124" s="29"/>
      <c r="BI124" s="3">
        <f>AVERAGE(BI100:BI109)</f>
        <v>0.75811151337491212</v>
      </c>
      <c r="BJ124" s="68">
        <f t="shared" si="44"/>
        <v>-8.0218318536041555E-2</v>
      </c>
      <c r="BK124" s="1"/>
      <c r="BL124" s="1"/>
    </row>
    <row r="125" spans="1:64">
      <c r="B125" s="1"/>
      <c r="P125" s="1"/>
    </row>
    <row r="126" spans="1:64">
      <c r="A126" s="191" t="s">
        <v>241</v>
      </c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3"/>
      <c r="Q126" s="194">
        <f>AVERAGE(Q54:Q109)-AVERAGE(P$54:P$109)</f>
        <v>1.4164284854765841E-2</v>
      </c>
      <c r="R126" s="194">
        <f>AVERAGE(R54:R109)-AVERAGE(P$54:P$109)</f>
        <v>4.5731065170968033E-3</v>
      </c>
      <c r="S126" s="194">
        <f>AVERAGE(S54:S109)-AVERAGE(P$54:P$109)</f>
        <v>-2.6987632185373478E-3</v>
      </c>
      <c r="T126" s="194">
        <f>AVERAGE(T54:T109)-AVERAGE(P$54:P$109)</f>
        <v>6.854290043375455E-3</v>
      </c>
      <c r="U126" s="194">
        <f>AVERAGE(U54:U109)-AVERAGE(P$54:P$109)</f>
        <v>8.0637422596632757E-3</v>
      </c>
      <c r="V126" s="194">
        <f>AVERAGE(V54:V109)-AVERAGE(P$54:P$109)</f>
        <v>-3.095666045636225E-2</v>
      </c>
      <c r="W126" s="193"/>
      <c r="X126" s="194">
        <f>AVERAGE(X54:X109)-AVERAGE(W$54:W$109)</f>
        <v>-6.5294953707792924E-3</v>
      </c>
      <c r="Y126" s="194">
        <f>AVERAGE(Y54:Y109)-AVERAGE(W$54:W$109)</f>
        <v>1.5404159947262797E-2</v>
      </c>
      <c r="Z126" s="194">
        <f>AVERAGE(Z54:Z109)-AVERAGE(W$54:W$109)</f>
        <v>-1.6377107150800874E-2</v>
      </c>
      <c r="AA126" s="194">
        <f>AVERAGE(AA54:AA109)-AVERAGE(W$54:W$109)</f>
        <v>1.8852253956067933E-2</v>
      </c>
      <c r="AB126" s="194">
        <f>AVERAGE(AB54:AB109)-AVERAGE(W$54:W$109)</f>
        <v>-1.1349811381751951E-2</v>
      </c>
      <c r="AC126" s="193"/>
      <c r="AD126" s="194">
        <f>AVERAGE(AD54:AD109)-AVERAGE(AC$54:AC$109)</f>
        <v>2.6429014488066227E-2</v>
      </c>
      <c r="AE126" s="194">
        <f>AVERAGE(AE54:AE109)-AVERAGE(AC$54:AC$109)</f>
        <v>-3.1740883931279051E-2</v>
      </c>
      <c r="AF126" s="194">
        <f>AVERAGE(AF54:AF109)-AVERAGE(AC$54:AC$109)</f>
        <v>-1.4060684644231491E-3</v>
      </c>
      <c r="AG126" s="194">
        <f>AVERAGE(AG54:AG109)-AVERAGE(AC$54:AC$109)</f>
        <v>1.9997748494265832E-2</v>
      </c>
      <c r="AH126" s="194">
        <f>AVERAGE(AH54:AH109)-AVERAGE(AC$54:AC$109)</f>
        <v>-1.3279810586627971E-2</v>
      </c>
      <c r="AI126" s="195"/>
      <c r="AJ126" s="193"/>
      <c r="AK126" s="194">
        <f>AVERAGE(AK54:AK109)-AVERAGE(AJ$54:AJ$109)</f>
        <v>-0.13435741431300213</v>
      </c>
      <c r="AL126" s="194">
        <f>AVERAGE(AL54:AL109)-AVERAGE(AJ$54:AJ$109)</f>
        <v>3.4007602415328013E-2</v>
      </c>
      <c r="AM126" s="194">
        <f>AVERAGE(AM54:AM109)-AVERAGE(AJ$54:AJ$109)</f>
        <v>2.4976316333295334E-2</v>
      </c>
      <c r="AN126" s="194">
        <f>AVERAGE(AN54:AN109)-AVERAGE(AJ$54:AJ$109)</f>
        <v>4.3583244792402352E-2</v>
      </c>
      <c r="AO126" s="194">
        <f>AVERAGE(AO54:AO109)-AVERAGE(AJ$54:AJ$109)</f>
        <v>3.1790250771976392E-2</v>
      </c>
      <c r="AP126" s="193"/>
      <c r="AQ126" s="194">
        <f>AVERAGE(AQ54:AQ109)-AVERAGE(AP$54:AP$109)</f>
        <v>-1.0774979158453726E-2</v>
      </c>
      <c r="AR126" s="194">
        <f>AVERAGE(AR54:AR109)-AVERAGE(AP$54:AP$109)</f>
        <v>1.6594716792765377E-2</v>
      </c>
      <c r="AS126" s="194">
        <f>AVERAGE(AS54:AS109)-AVERAGE(AP$54:AP$109)</f>
        <v>1.5774667811360402E-2</v>
      </c>
      <c r="AT126" s="194">
        <f>AVERAGE(AT54:AT109)-AVERAGE(AP$54:AP$109)</f>
        <v>-8.2209450111214027E-3</v>
      </c>
      <c r="AU126" s="194">
        <f>AVERAGE(AU54:AU109)-AVERAGE(AP$54:AP$109)</f>
        <v>-1.3373460434550941E-2</v>
      </c>
      <c r="AV126" s="193"/>
      <c r="AW126" s="194">
        <f>AVERAGE(AW54:AW109)-AVERAGE(AV$54:AV$109)</f>
        <v>-6.1977269277997196E-3</v>
      </c>
      <c r="AX126" s="194">
        <f>AVERAGE(AX54:AX109)-AVERAGE(AV$54:AV$109)</f>
        <v>2.7139927807901608E-2</v>
      </c>
      <c r="AY126" s="194">
        <f>AVERAGE(AY54:AY109)-AVERAGE(AV$54:AV$109)</f>
        <v>-4.5807244376183734E-3</v>
      </c>
      <c r="AZ126" s="194">
        <f>AVERAGE(AZ54:AZ109)-AVERAGE(AV$54:AV$109)</f>
        <v>-7.3187979397348231E-3</v>
      </c>
      <c r="BA126" s="194">
        <f>AVERAGE(BA54:BA109)-AVERAGE(AV$54:AV$109)</f>
        <v>-9.0426785027487265E-3</v>
      </c>
      <c r="BB126" s="193"/>
      <c r="BC126" s="194">
        <f>AVERAGE(BC54:BC109)-AVERAGE(BB$54:BB$109)</f>
        <v>1.1087798409749159E-2</v>
      </c>
      <c r="BD126" s="194">
        <f>AVERAGE(BD54:BD109)-AVERAGE(BB$54:BB$109)</f>
        <v>-4.478491365226326E-3</v>
      </c>
      <c r="BE126" s="194">
        <f>AVERAGE(BE54:BE109)-AVERAGE(BB$54:BB$109)</f>
        <v>-7.125641986247086E-3</v>
      </c>
      <c r="BF126" s="194">
        <f>AVERAGE(BF54:BF109)-AVERAGE(BB$54:BB$109)</f>
        <v>1.5308908274656925E-2</v>
      </c>
      <c r="BG126" s="196">
        <f>AVERAGE(BG54:BG109)-AVERAGE(BB$54:BB$109)</f>
        <v>-1.4792573332932882E-2</v>
      </c>
    </row>
    <row r="127" spans="1:64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5"/>
      <c r="W127" s="5"/>
      <c r="AC127" s="5"/>
      <c r="AJ127" s="5"/>
      <c r="AK127" s="5"/>
      <c r="AL127" s="5"/>
      <c r="AM127" s="5"/>
      <c r="AN127" s="5"/>
      <c r="AO127" s="5"/>
      <c r="AP127" s="5"/>
      <c r="AV127" s="5"/>
      <c r="BB127" s="5"/>
    </row>
    <row r="128" spans="1:64" ht="15">
      <c r="A128" s="180" t="s">
        <v>296</v>
      </c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5"/>
    </row>
    <row r="129" spans="1:54">
      <c r="A129" s="187" t="s">
        <v>349</v>
      </c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8"/>
    </row>
    <row r="130" spans="1:54">
      <c r="A130" s="181" t="s">
        <v>159</v>
      </c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82">
        <f>LINEST(P115:P124,Forcing!B171:B180)</f>
        <v>0.29870582794158412</v>
      </c>
      <c r="Q130" s="166"/>
      <c r="R130" s="166"/>
      <c r="S130" s="166"/>
      <c r="T130" s="166"/>
      <c r="U130" s="166"/>
      <c r="V130" s="166"/>
      <c r="W130" s="182">
        <f>LINEST(W115:W124,Forcing!M171:M180)</f>
        <v>0.48317783222156652</v>
      </c>
      <c r="X130" s="166"/>
      <c r="Y130" s="166"/>
      <c r="Z130" s="166"/>
      <c r="AA130" s="166"/>
      <c r="AB130" s="166"/>
      <c r="AC130" s="182">
        <f>LINEST(AC115:AC124,Forcing!C171:C180)</f>
        <v>0.36394049413026197</v>
      </c>
      <c r="AD130" s="166"/>
      <c r="AE130" s="166"/>
      <c r="AF130" s="166"/>
      <c r="AG130" s="166"/>
      <c r="AH130" s="166"/>
      <c r="AI130" s="166"/>
      <c r="AJ130" s="182">
        <f>LINEST(AJ115:AJ124,Forcing!F171:F180)</f>
        <v>1.3271997529070343</v>
      </c>
      <c r="AK130" s="166"/>
      <c r="AL130" s="166"/>
      <c r="AM130" s="166"/>
      <c r="AN130" s="166"/>
      <c r="AO130" s="166"/>
      <c r="AP130" s="182">
        <f>LINEST(AP115:AP124,Forcing!D171:D180)</f>
        <v>0.20532239734025701</v>
      </c>
      <c r="AQ130" s="166"/>
      <c r="AR130" s="166"/>
      <c r="AS130" s="166"/>
      <c r="AT130" s="166"/>
      <c r="AU130" s="166"/>
      <c r="AV130" s="182">
        <f>LINEST(AV115:AV124,Forcing!E171:E180)</f>
        <v>0.52217561528052403</v>
      </c>
      <c r="AW130" s="166"/>
      <c r="AX130" s="166"/>
      <c r="AY130" s="166"/>
      <c r="AZ130" s="166"/>
      <c r="BA130" s="166"/>
      <c r="BB130" s="183">
        <f>LINEST(BB115:BB124,Forcing!K171:K180)</f>
        <v>0.19001270899621023</v>
      </c>
    </row>
    <row r="131" spans="1:54">
      <c r="A131" s="184" t="s">
        <v>160</v>
      </c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2">
        <f>LINEST(P115:P124,Forcing!B187:B196)</f>
        <v>0.39753230211619106</v>
      </c>
      <c r="Q131" s="166"/>
      <c r="R131" s="166"/>
      <c r="S131" s="166"/>
      <c r="T131" s="166"/>
      <c r="U131" s="166"/>
      <c r="V131" s="166"/>
      <c r="W131" s="182">
        <f>LINEST(W115:W124,Forcing!M187:M196)</f>
        <v>0.83761433440976185</v>
      </c>
      <c r="X131" s="166"/>
      <c r="Y131" s="166"/>
      <c r="Z131" s="166"/>
      <c r="AA131" s="166"/>
      <c r="AB131" s="166"/>
      <c r="AC131" s="182">
        <f>LINEST(AC115:AC124,Forcing!C187:C196)</f>
        <v>0.54206803994745045</v>
      </c>
      <c r="AD131" s="166"/>
      <c r="AE131" s="166"/>
      <c r="AF131" s="166"/>
      <c r="AG131" s="166"/>
      <c r="AH131" s="166"/>
      <c r="AI131" s="166"/>
      <c r="AJ131" s="182">
        <f>LINEST(AJ115:AJ124,Forcing!F187:F196)</f>
        <v>0.93618433598583428</v>
      </c>
      <c r="AK131" s="166"/>
      <c r="AL131" s="166"/>
      <c r="AM131" s="166"/>
      <c r="AN131" s="166"/>
      <c r="AO131" s="166"/>
      <c r="AP131" s="182">
        <f>LINEST(AP115:AP124,Forcing!D187:D196)</f>
        <v>0.2663281378037845</v>
      </c>
      <c r="AQ131" s="166"/>
      <c r="AR131" s="166"/>
      <c r="AS131" s="166"/>
      <c r="AT131" s="166"/>
      <c r="AU131" s="166"/>
      <c r="AV131" s="182">
        <f>LINEST(AV115:AV124,Forcing!E187:E196)</f>
        <v>0.52009853446786303</v>
      </c>
      <c r="AW131" s="166"/>
      <c r="AX131" s="166"/>
      <c r="AY131" s="166"/>
      <c r="AZ131" s="166"/>
      <c r="BA131" s="166"/>
      <c r="BB131" s="183">
        <f>LINEST(BB115:BB124,Forcing!K187:K196)</f>
        <v>0.35048819398025871</v>
      </c>
    </row>
    <row r="132" spans="1:54">
      <c r="A132" s="181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8"/>
    </row>
    <row r="133" spans="1:54">
      <c r="A133" s="186" t="s">
        <v>236</v>
      </c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8"/>
    </row>
    <row r="134" spans="1:54">
      <c r="A134" s="181" t="s">
        <v>159</v>
      </c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82">
        <f>LINEST(P115:P124,Forcing!B171:B180,FALSE)</f>
        <v>0.31571227287757342</v>
      </c>
      <c r="Q134" s="166"/>
      <c r="R134" s="166"/>
      <c r="S134" s="166"/>
      <c r="T134" s="166"/>
      <c r="U134" s="166"/>
      <c r="V134" s="166"/>
      <c r="W134" s="182">
        <f>LINEST(W115:W124,Forcing!M171:M180,FALSE)</f>
        <v>0.4779054338503621</v>
      </c>
      <c r="X134" s="166"/>
      <c r="Y134" s="166"/>
      <c r="Z134" s="166"/>
      <c r="AA134" s="166"/>
      <c r="AB134" s="166"/>
      <c r="AC134" s="182">
        <f>LINEST(AC115:AC124,Forcing!C171:C180,FALSE)</f>
        <v>0.35379652782671844</v>
      </c>
      <c r="AD134" s="166"/>
      <c r="AE134" s="166"/>
      <c r="AF134" s="166"/>
      <c r="AG134" s="166"/>
      <c r="AH134" s="166"/>
      <c r="AI134" s="166"/>
      <c r="AJ134" s="182">
        <f>LINEST(AJ115:AJ124,Forcing!F171:F180,FALSE)</f>
        <v>0.35003757146092745</v>
      </c>
      <c r="AK134" s="166"/>
      <c r="AL134" s="166"/>
      <c r="AM134" s="166"/>
      <c r="AN134" s="166"/>
      <c r="AO134" s="166"/>
      <c r="AP134" s="182">
        <f>LINEST(AP115:AP124,Forcing!D171:D180,FALSE)</f>
        <v>0.23989495848520745</v>
      </c>
      <c r="AQ134" s="166"/>
      <c r="AR134" s="166"/>
      <c r="AS134" s="166"/>
      <c r="AT134" s="166"/>
      <c r="AU134" s="166"/>
      <c r="AV134" s="182">
        <f>LINEST(AV115:AV124,Forcing!E171:E180,FALSE)</f>
        <v>0.6215731866683224</v>
      </c>
      <c r="AW134" s="166"/>
      <c r="AX134" s="166"/>
      <c r="AY134" s="166"/>
      <c r="AZ134" s="166"/>
      <c r="BA134" s="166"/>
      <c r="BB134" s="183">
        <f>LINEST(BB115:BB124,Forcing!K171:K180,FALSE)</f>
        <v>0.10659143028330659</v>
      </c>
    </row>
    <row r="135" spans="1:54">
      <c r="A135" s="184" t="s">
        <v>160</v>
      </c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82">
        <f>LINEST(P115:P124,Forcing!B187:B196,FALSE)</f>
        <v>0.45025388388788956</v>
      </c>
      <c r="Q135" s="166"/>
      <c r="R135" s="166"/>
      <c r="S135" s="166"/>
      <c r="T135" s="166"/>
      <c r="U135" s="166"/>
      <c r="V135" s="166"/>
      <c r="W135" s="182">
        <f>LINEST(W$115:W$124,Forcing!M187:M196,FALSE)</f>
        <v>1.0003294461868117</v>
      </c>
      <c r="X135" s="166"/>
      <c r="Y135" s="166"/>
      <c r="Z135" s="166"/>
      <c r="AA135" s="166"/>
      <c r="AB135" s="166"/>
      <c r="AC135" s="182">
        <f>LINEST(AC$115:AC$124,Forcing!C187:C196,FALSE)</f>
        <v>0.53577387270302923</v>
      </c>
      <c r="AD135" s="166"/>
      <c r="AE135" s="166"/>
      <c r="AF135" s="166"/>
      <c r="AG135" s="166"/>
      <c r="AH135" s="166"/>
      <c r="AI135" s="166"/>
      <c r="AJ135" s="182">
        <f>LINEST(AJ$115:AJ$124,Forcing!F187:F196,FALSE)</f>
        <v>0.38518161324270594</v>
      </c>
      <c r="AK135" s="166"/>
      <c r="AL135" s="166"/>
      <c r="AM135" s="166"/>
      <c r="AN135" s="166"/>
      <c r="AO135" s="166"/>
      <c r="AP135" s="182">
        <f>LINEST(AP$115:AP$124,Forcing!D187:D196,FALSE)</f>
        <v>0.316554366373067</v>
      </c>
      <c r="AQ135" s="166"/>
      <c r="AR135" s="166"/>
      <c r="AS135" s="166"/>
      <c r="AT135" s="166"/>
      <c r="AU135" s="166"/>
      <c r="AV135" s="182">
        <f>LINEST(AV$115:AV$124,Forcing!E187:E196,FALSE)</f>
        <v>0.67886156597200198</v>
      </c>
      <c r="AW135" s="166"/>
      <c r="AX135" s="166"/>
      <c r="AY135" s="166"/>
      <c r="AZ135" s="166"/>
      <c r="BA135" s="166"/>
      <c r="BB135" s="183">
        <f>LINEST(BB$115:BB$124,Forcing!K187:K196,FALSE)</f>
        <v>8.2280583497759366E-2</v>
      </c>
    </row>
    <row r="136" spans="1:54">
      <c r="A136" s="184" t="s">
        <v>347</v>
      </c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82">
        <f>LINEST(P115:P124,Forcing!B201:B210,FALSE)</f>
        <v>0.48266934532685912</v>
      </c>
      <c r="Q136" s="166"/>
      <c r="R136" s="166"/>
      <c r="S136" s="166"/>
      <c r="T136" s="166"/>
      <c r="U136" s="166"/>
      <c r="V136" s="166"/>
      <c r="W136" s="182">
        <f>LINEST(W$115:W$124,Forcing!M201:M210,FALSE)</f>
        <v>1.1837228646584339</v>
      </c>
      <c r="X136" s="166"/>
      <c r="Y136" s="166"/>
      <c r="Z136" s="166"/>
      <c r="AA136" s="166"/>
      <c r="AB136" s="166"/>
      <c r="AC136" s="182">
        <f>LINEST(AC$115:AC$124,Forcing!C201:C210,FALSE)</f>
        <v>0.58419522761083187</v>
      </c>
      <c r="AD136" s="166"/>
      <c r="AE136" s="166"/>
      <c r="AF136" s="166"/>
      <c r="AG136" s="166"/>
      <c r="AH136" s="166"/>
      <c r="AI136" s="166"/>
      <c r="AJ136" s="182">
        <f>LINEST(AJ$115:AJ$124,Forcing!F201:F210,FALSE)</f>
        <v>0.38923194610232154</v>
      </c>
      <c r="AK136" s="166"/>
      <c r="AL136" s="166"/>
      <c r="AM136" s="166"/>
      <c r="AN136" s="166"/>
      <c r="AO136" s="166"/>
      <c r="AP136" s="182">
        <f>LINEST(AP$115:AP$124,Forcing!D201:D210,FALSE)</f>
        <v>0.33246240710301589</v>
      </c>
      <c r="AQ136" s="166"/>
      <c r="AR136" s="166"/>
      <c r="AS136" s="166"/>
      <c r="AT136" s="166"/>
      <c r="AU136" s="166"/>
      <c r="AV136" s="182">
        <f>LINEST(AV$115:AV$124,Forcing!E201:E210,FALSE)</f>
        <v>0.63293968884131935</v>
      </c>
      <c r="AW136" s="166"/>
      <c r="AX136" s="166"/>
      <c r="AY136" s="166"/>
      <c r="AZ136" s="166"/>
      <c r="BA136" s="166"/>
      <c r="BB136" s="183">
        <f>LINEST(BB$115:BB$124,Forcing!K201:K210,FALSE)</f>
        <v>7.1996457946683592E-2</v>
      </c>
    </row>
    <row r="137" spans="1:54">
      <c r="A137" s="181"/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8"/>
    </row>
    <row r="138" spans="1:54">
      <c r="A138" s="187" t="s">
        <v>348</v>
      </c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8"/>
    </row>
    <row r="139" spans="1:54">
      <c r="A139" s="184" t="s">
        <v>263</v>
      </c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82">
        <f>1/LINEST(Forcing!B171:B180,P115:P124)</f>
        <v>0.30293745270851558</v>
      </c>
      <c r="Q139" s="166"/>
      <c r="R139" s="166"/>
      <c r="S139" s="166"/>
      <c r="T139" s="166"/>
      <c r="U139" s="166"/>
      <c r="V139" s="166"/>
      <c r="W139" s="182">
        <f>1/LINEST(Forcing!M171:M180,W115:W124)</f>
        <v>0.48657225674729948</v>
      </c>
      <c r="X139" s="166"/>
      <c r="Y139" s="166"/>
      <c r="Z139" s="166"/>
      <c r="AA139" s="166"/>
      <c r="AB139" s="166"/>
      <c r="AC139" s="182">
        <f>1/LINEST(Forcing!C171:C180,AC115:AC124)</f>
        <v>0.36529475811148515</v>
      </c>
      <c r="AD139" s="166"/>
      <c r="AE139" s="166"/>
      <c r="AF139" s="166"/>
      <c r="AG139" s="166"/>
      <c r="AH139" s="166"/>
      <c r="AI139" s="166"/>
      <c r="AJ139" s="182">
        <f>1/LINEST(Forcing!F171:F180,AJ115:AJ124)</f>
        <v>1.4147825923933133</v>
      </c>
      <c r="AK139" s="166"/>
      <c r="AL139" s="166"/>
      <c r="AM139" s="166"/>
      <c r="AN139" s="166"/>
      <c r="AO139" s="166"/>
      <c r="AP139" s="182">
        <f>1/LINEST(Forcing!D171:D180,AP115:AP124)</f>
        <v>0.22515473129953345</v>
      </c>
      <c r="AQ139" s="166"/>
      <c r="AR139" s="166"/>
      <c r="AS139" s="166"/>
      <c r="AT139" s="166"/>
      <c r="AU139" s="166"/>
      <c r="AV139" s="182">
        <f>1/LINEST(Forcing!E171:E180,AV115:AV124)</f>
        <v>0.67948402720095713</v>
      </c>
      <c r="AW139" s="166"/>
      <c r="AX139" s="166"/>
      <c r="AY139" s="166"/>
      <c r="AZ139" s="166"/>
      <c r="BA139" s="166"/>
      <c r="BB139" s="183">
        <f>1/LINEST(Forcing!K171:K180,BB115:BB124)</f>
        <v>0.21755255853548719</v>
      </c>
    </row>
    <row r="140" spans="1:54">
      <c r="A140" s="184" t="s">
        <v>264</v>
      </c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82">
        <f>1/LINEST(Forcing!B187:B196,P115:P124)</f>
        <v>0.40127709020042313</v>
      </c>
      <c r="Q140" s="166"/>
      <c r="R140" s="166"/>
      <c r="S140" s="166"/>
      <c r="T140" s="166"/>
      <c r="U140" s="166"/>
      <c r="V140" s="166"/>
      <c r="W140" s="182">
        <f>1/LINEST(Forcing!M187:M196,W115:W124)</f>
        <v>0.86151160652518188</v>
      </c>
      <c r="X140" s="166"/>
      <c r="Y140" s="166"/>
      <c r="Z140" s="166"/>
      <c r="AA140" s="166"/>
      <c r="AB140" s="166"/>
      <c r="AC140" s="182">
        <f>1/LINEST(Forcing!C187:C196,AC115:AC124)</f>
        <v>0.5432338284971675</v>
      </c>
      <c r="AD140" s="166"/>
      <c r="AE140" s="166"/>
      <c r="AF140" s="166"/>
      <c r="AG140" s="166"/>
      <c r="AH140" s="166"/>
      <c r="AI140" s="166"/>
      <c r="AJ140" s="182">
        <f>1/LINEST(Forcing!F187:F196,AJ115:AJ124)</f>
        <v>1.1009337551020486</v>
      </c>
      <c r="AK140" s="166"/>
      <c r="AL140" s="166"/>
      <c r="AM140" s="166"/>
      <c r="AN140" s="166"/>
      <c r="AO140" s="166"/>
      <c r="AP140" s="182">
        <f>1/LINEST(Forcing!D187:D196,AP115:AP124)</f>
        <v>0.29260724011056222</v>
      </c>
      <c r="AQ140" s="166"/>
      <c r="AR140" s="166"/>
      <c r="AS140" s="166"/>
      <c r="AT140" s="166"/>
      <c r="AU140" s="166"/>
      <c r="AV140" s="182">
        <f>1/LINEST(Forcing!E187:E196,AV115:AV124)</f>
        <v>0.97033154097438501</v>
      </c>
      <c r="AW140" s="166"/>
      <c r="AX140" s="166"/>
      <c r="AY140" s="166"/>
      <c r="AZ140" s="166"/>
      <c r="BA140" s="166"/>
      <c r="BB140" s="183">
        <f>1/LINEST(Forcing!K187:K196,BB115:BB124)</f>
        <v>0.42897312582320729</v>
      </c>
    </row>
    <row r="141" spans="1:54">
      <c r="A141" s="181"/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8"/>
    </row>
    <row r="142" spans="1:54">
      <c r="A142" s="186" t="s">
        <v>236</v>
      </c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8"/>
    </row>
    <row r="143" spans="1:54">
      <c r="A143" s="184" t="s">
        <v>265</v>
      </c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82">
        <f>1/LINEST(Forcing!B171:B180,P115:P124,FALSE)</f>
        <v>0.31715382169608552</v>
      </c>
      <c r="Q143" s="166"/>
      <c r="R143" s="166"/>
      <c r="S143" s="166"/>
      <c r="T143" s="166"/>
      <c r="U143" s="166"/>
      <c r="V143" s="166"/>
      <c r="W143" s="182">
        <f>1/LINEST(Forcing!M171:M180,W115:W124,FALSE)</f>
        <v>0.47915544055020554</v>
      </c>
      <c r="X143" s="166"/>
      <c r="Y143" s="166"/>
      <c r="Z143" s="166"/>
      <c r="AA143" s="166"/>
      <c r="AB143" s="166"/>
      <c r="AC143" s="182">
        <f>1/LINEST(Forcing!C171:C180,AC115:AC124,FALSE)</f>
        <v>0.35426197283546007</v>
      </c>
      <c r="AD143" s="166"/>
      <c r="AE143" s="166"/>
      <c r="AF143" s="166"/>
      <c r="AG143" s="166"/>
      <c r="AH143" s="166"/>
      <c r="AI143" s="166"/>
      <c r="AJ143" s="182">
        <f>1/LINEST(Forcing!F171:F180,AJ115:AJ124,FALSE)</f>
        <v>0.49091325797467028</v>
      </c>
      <c r="AK143" s="166"/>
      <c r="AL143" s="166"/>
      <c r="AM143" s="166"/>
      <c r="AN143" s="166"/>
      <c r="AO143" s="166"/>
      <c r="AP143" s="182">
        <f>1/LINEST(Forcing!D171:D180,AP115:AP124,FALSE)</f>
        <v>0.24814833123704003</v>
      </c>
      <c r="AQ143" s="166"/>
      <c r="AR143" s="166"/>
      <c r="AS143" s="166"/>
      <c r="AT143" s="166"/>
      <c r="AU143" s="166"/>
      <c r="AV143" s="182">
        <f>1/LINEST(Forcing!E171:E180,AV115:AV124,FALSE)</f>
        <v>0.7436019031753639</v>
      </c>
      <c r="AW143" s="166"/>
      <c r="AX143" s="166"/>
      <c r="AY143" s="166"/>
      <c r="AZ143" s="166"/>
      <c r="BA143" s="166"/>
      <c r="BB143" s="183">
        <f>1/LINEST(Forcing!K171:K180,BB115:BB124,FALSE)</f>
        <v>0.22315347717184758</v>
      </c>
    </row>
    <row r="144" spans="1:54">
      <c r="A144" s="188" t="s">
        <v>266</v>
      </c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89">
        <f>1/LINEST(Forcing!B187:B196,P115:P124,FALSE)</f>
        <v>0.45417027674786065</v>
      </c>
      <c r="Q144" s="170"/>
      <c r="R144" s="170"/>
      <c r="S144" s="170"/>
      <c r="T144" s="170"/>
      <c r="U144" s="170"/>
      <c r="V144" s="170"/>
      <c r="W144" s="189">
        <f>1/LINEST(Forcing!M187:M196,W115:W124,FALSE)</f>
        <v>1.0401423229837399</v>
      </c>
      <c r="X144" s="170"/>
      <c r="Y144" s="170"/>
      <c r="Z144" s="170"/>
      <c r="AA144" s="170"/>
      <c r="AB144" s="170"/>
      <c r="AC144" s="189">
        <f>1/LINEST(Forcing!C187:C196,AC115:AC124,FALSE)</f>
        <v>0.5361191248228615</v>
      </c>
      <c r="AD144" s="170"/>
      <c r="AE144" s="170"/>
      <c r="AF144" s="170"/>
      <c r="AG144" s="170"/>
      <c r="AH144" s="170"/>
      <c r="AI144" s="170"/>
      <c r="AJ144" s="189">
        <f>1/LINEST(Forcing!F187:F196,AJ115:AJ124,FALSE)</f>
        <v>0.4994101725165449</v>
      </c>
      <c r="AK144" s="170"/>
      <c r="AL144" s="170"/>
      <c r="AM144" s="170"/>
      <c r="AN144" s="170"/>
      <c r="AO144" s="170"/>
      <c r="AP144" s="189">
        <f>1/LINEST(Forcing!D187:D196,AP115:AP124,FALSE)</f>
        <v>0.32855492453105611</v>
      </c>
      <c r="AQ144" s="170"/>
      <c r="AR144" s="170"/>
      <c r="AS144" s="170"/>
      <c r="AT144" s="170"/>
      <c r="AU144" s="170"/>
      <c r="AV144" s="189">
        <f>1/LINEST(Forcing!E187:E196,AV115:AV124,FALSE)</f>
        <v>1.0088530688945716</v>
      </c>
      <c r="AW144" s="170"/>
      <c r="AX144" s="170"/>
      <c r="AY144" s="170"/>
      <c r="AZ144" s="170"/>
      <c r="BA144" s="170"/>
      <c r="BB144" s="190">
        <f>1/LINEST(Forcing!K187:K196,BB115:BB124,FALSE)</f>
        <v>0.45244141027073453</v>
      </c>
    </row>
    <row r="147" spans="1:1">
      <c r="A147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209"/>
  <sheetViews>
    <sheetView zoomScale="80" zoomScaleNormal="80" workbookViewId="0">
      <pane xSplit="1" ySplit="2" topLeftCell="B144" activePane="bottomRight" state="frozen"/>
      <selection pane="topRight" activeCell="B1" sqref="B1"/>
      <selection pane="bottomLeft" activeCell="A2" sqref="A2"/>
      <selection pane="bottomRight" activeCell="A200" sqref="A200"/>
    </sheetView>
  </sheetViews>
  <sheetFormatPr defaultRowHeight="12.75"/>
  <cols>
    <col min="1" max="1" width="12.5703125" customWidth="1"/>
    <col min="2" max="2" width="13.7109375" customWidth="1"/>
    <col min="3" max="3" width="8" customWidth="1"/>
    <col min="4" max="6" width="14.5703125" customWidth="1"/>
    <col min="7" max="13" width="10.7109375" customWidth="1"/>
    <col min="14" max="25" width="11.7109375" customWidth="1"/>
    <col min="26" max="49" width="10.7109375" customWidth="1"/>
    <col min="51" max="51" width="11.28515625" customWidth="1"/>
    <col min="52" max="54" width="10.7109375" customWidth="1"/>
    <col min="55" max="55" width="11.42578125" customWidth="1"/>
    <col min="56" max="56" width="8.5703125" customWidth="1"/>
    <col min="61" max="61" width="10.28515625" customWidth="1"/>
  </cols>
  <sheetData>
    <row r="1" spans="1:60">
      <c r="A1" s="38" t="s">
        <v>155</v>
      </c>
      <c r="B1" s="138">
        <v>0.621</v>
      </c>
      <c r="G1" s="119" t="s">
        <v>281</v>
      </c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1"/>
      <c r="BB1" s="143" t="s">
        <v>284</v>
      </c>
      <c r="BC1" s="62"/>
      <c r="BD1" s="62"/>
      <c r="BE1" s="62"/>
      <c r="BF1" s="62"/>
      <c r="BG1" s="62"/>
      <c r="BH1" s="55"/>
    </row>
    <row r="2" spans="1:60" ht="54.75" customHeight="1">
      <c r="A2" s="14" t="s">
        <v>0</v>
      </c>
      <c r="B2" s="39" t="s">
        <v>280</v>
      </c>
      <c r="C2" s="14" t="s">
        <v>0</v>
      </c>
      <c r="D2" s="45" t="s">
        <v>179</v>
      </c>
      <c r="E2" s="45" t="s">
        <v>205</v>
      </c>
      <c r="F2" s="39" t="s">
        <v>277</v>
      </c>
      <c r="G2" s="122" t="s">
        <v>1</v>
      </c>
      <c r="H2" s="123" t="s">
        <v>2</v>
      </c>
      <c r="I2" s="123" t="s">
        <v>3</v>
      </c>
      <c r="J2" s="123" t="s">
        <v>4</v>
      </c>
      <c r="K2" s="123" t="s">
        <v>5</v>
      </c>
      <c r="L2" s="123" t="s">
        <v>6</v>
      </c>
      <c r="M2" s="123" t="s">
        <v>7</v>
      </c>
      <c r="N2" s="123" t="s">
        <v>8</v>
      </c>
      <c r="O2" s="123" t="s">
        <v>9</v>
      </c>
      <c r="P2" s="123" t="s">
        <v>10</v>
      </c>
      <c r="Q2" s="123" t="s">
        <v>11</v>
      </c>
      <c r="R2" s="123" t="s">
        <v>12</v>
      </c>
      <c r="S2" s="123" t="s">
        <v>13</v>
      </c>
      <c r="T2" s="123" t="s">
        <v>14</v>
      </c>
      <c r="U2" s="123" t="s">
        <v>15</v>
      </c>
      <c r="V2" s="123" t="s">
        <v>16</v>
      </c>
      <c r="W2" s="123" t="s">
        <v>17</v>
      </c>
      <c r="X2" s="123" t="s">
        <v>18</v>
      </c>
      <c r="Y2" s="123" t="s">
        <v>19</v>
      </c>
      <c r="Z2" s="123" t="s">
        <v>20</v>
      </c>
      <c r="AA2" s="123" t="s">
        <v>21</v>
      </c>
      <c r="AB2" s="123" t="s">
        <v>22</v>
      </c>
      <c r="AC2" s="123" t="s">
        <v>23</v>
      </c>
      <c r="AD2" s="123" t="s">
        <v>24</v>
      </c>
      <c r="AE2" s="123" t="s">
        <v>25</v>
      </c>
      <c r="AF2" s="123" t="s">
        <v>26</v>
      </c>
      <c r="AG2" s="123" t="s">
        <v>27</v>
      </c>
      <c r="AH2" s="123" t="s">
        <v>28</v>
      </c>
      <c r="AI2" s="123" t="s">
        <v>29</v>
      </c>
      <c r="AJ2" s="123" t="s">
        <v>30</v>
      </c>
      <c r="AK2" s="123" t="s">
        <v>31</v>
      </c>
      <c r="AL2" s="123" t="s">
        <v>32</v>
      </c>
      <c r="AM2" s="123" t="s">
        <v>33</v>
      </c>
      <c r="AN2" s="123" t="s">
        <v>34</v>
      </c>
      <c r="AO2" s="123" t="s">
        <v>35</v>
      </c>
      <c r="AP2" s="123" t="s">
        <v>36</v>
      </c>
      <c r="AQ2" s="123" t="s">
        <v>37</v>
      </c>
      <c r="AR2" s="123" t="s">
        <v>38</v>
      </c>
      <c r="AS2" s="123" t="s">
        <v>39</v>
      </c>
      <c r="AT2" s="123" t="s">
        <v>40</v>
      </c>
      <c r="AU2" s="123" t="s">
        <v>41</v>
      </c>
      <c r="AV2" s="123" t="s">
        <v>42</v>
      </c>
      <c r="AW2" s="124" t="s">
        <v>43</v>
      </c>
      <c r="AY2" s="39" t="s">
        <v>283</v>
      </c>
      <c r="AZ2" s="39" t="s">
        <v>282</v>
      </c>
      <c r="BA2" s="39"/>
      <c r="BB2" s="140" t="s">
        <v>165</v>
      </c>
      <c r="BC2" s="141" t="s">
        <v>120</v>
      </c>
      <c r="BD2" s="141" t="s">
        <v>47</v>
      </c>
      <c r="BE2" s="141" t="s">
        <v>48</v>
      </c>
      <c r="BF2" s="141" t="s">
        <v>49</v>
      </c>
      <c r="BG2" s="141" t="s">
        <v>50</v>
      </c>
      <c r="BH2" s="142" t="s">
        <v>55</v>
      </c>
    </row>
    <row r="3" spans="1:60" ht="17.25" customHeight="1">
      <c r="A3" s="14"/>
      <c r="B3" s="14"/>
      <c r="C3" s="14"/>
      <c r="D3" s="45"/>
      <c r="E3" s="39"/>
      <c r="F3" s="39"/>
      <c r="G3" s="125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7"/>
      <c r="AY3" s="39"/>
      <c r="AZ3" s="8"/>
      <c r="BA3" s="8"/>
      <c r="BB3" s="20"/>
      <c r="BC3" s="24"/>
      <c r="BD3" s="24"/>
      <c r="BE3" s="24"/>
      <c r="BF3" s="24"/>
      <c r="BG3" s="24"/>
      <c r="BH3" s="21"/>
    </row>
    <row r="4" spans="1:60" ht="18" customHeight="1">
      <c r="A4" s="14"/>
      <c r="B4" s="14"/>
      <c r="C4" s="14"/>
      <c r="D4" s="39"/>
      <c r="E4" s="39"/>
      <c r="F4" s="39"/>
      <c r="G4" s="125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7"/>
      <c r="AY4" s="39"/>
      <c r="BB4" s="20"/>
      <c r="BC4" s="24"/>
      <c r="BD4" s="24"/>
      <c r="BE4" s="24"/>
      <c r="BF4" s="24"/>
      <c r="BG4" s="24"/>
      <c r="BH4" s="21"/>
    </row>
    <row r="5" spans="1:60">
      <c r="A5">
        <v>1850</v>
      </c>
      <c r="B5" s="1">
        <f>0.5*D5/Je22_Wm2</f>
        <v>9.6881481481481485E-2</v>
      </c>
      <c r="C5">
        <v>1850</v>
      </c>
      <c r="D5" s="46">
        <v>0.1203268</v>
      </c>
      <c r="E5" s="46">
        <f>'KNMI Hist N'!Z3</f>
        <v>0.16936666666668523</v>
      </c>
      <c r="F5" s="1"/>
      <c r="G5" s="128">
        <v>0.59597888165909196</v>
      </c>
      <c r="H5" s="129">
        <v>1.0331321747321101</v>
      </c>
      <c r="I5" s="129">
        <v>0.94847184771217197</v>
      </c>
      <c r="J5" s="129">
        <v>1.24596577697593</v>
      </c>
      <c r="K5" s="129">
        <v>8.6573611640080095E-2</v>
      </c>
      <c r="L5" s="129">
        <v>-0.68488458760204796</v>
      </c>
      <c r="M5" s="129">
        <v>0.94661446649630798</v>
      </c>
      <c r="N5" s="129">
        <v>0.381122686415101</v>
      </c>
      <c r="O5" s="129">
        <v>0.91954967067944904</v>
      </c>
      <c r="P5" s="129">
        <v>0.808113838477862</v>
      </c>
      <c r="Q5" s="129">
        <v>1.3878516585796901</v>
      </c>
      <c r="R5" s="129">
        <v>-0.27397291044056099</v>
      </c>
      <c r="S5" s="129">
        <v>-0.93592882522093301</v>
      </c>
      <c r="T5" s="129">
        <v>0.46488693687361599</v>
      </c>
      <c r="U5" s="129">
        <v>0.80233392135492299</v>
      </c>
      <c r="V5" s="129">
        <v>1.1355369247470799</v>
      </c>
      <c r="W5" s="129">
        <v>1.2217174506173401</v>
      </c>
      <c r="X5" s="129">
        <v>1.1092840678822101E-2</v>
      </c>
      <c r="Y5" s="129">
        <v>-0.84624645303009005</v>
      </c>
      <c r="Z5" s="129">
        <v>0.55402785003337296</v>
      </c>
      <c r="AA5" s="129">
        <v>0.97336866146585199</v>
      </c>
      <c r="AB5" s="129">
        <v>0.99612634417654</v>
      </c>
      <c r="AC5" s="129">
        <v>1.4747494513551</v>
      </c>
      <c r="AD5" s="129">
        <v>-1.2580371224478699E-2</v>
      </c>
      <c r="AE5" s="129">
        <v>-0.66152483560614905</v>
      </c>
      <c r="AF5" s="129">
        <v>0.55400900741673498</v>
      </c>
      <c r="AG5" s="129">
        <v>0.97347036862788405</v>
      </c>
      <c r="AH5" s="129">
        <v>0.99611820069864498</v>
      </c>
      <c r="AI5" s="129">
        <v>1.47459198248835</v>
      </c>
      <c r="AJ5" s="129">
        <v>-1.26983610267181E-2</v>
      </c>
      <c r="AK5" s="129">
        <v>-0.66143715370448997</v>
      </c>
      <c r="AL5" s="129">
        <v>0.55402785003337296</v>
      </c>
      <c r="AM5" s="129">
        <v>0.97336866146585199</v>
      </c>
      <c r="AN5" s="129">
        <v>0.99612634417654</v>
      </c>
      <c r="AO5" s="129">
        <v>1.4747494513551</v>
      </c>
      <c r="AP5" s="129">
        <v>-1.2580371224478699E-2</v>
      </c>
      <c r="AQ5" s="129">
        <v>-0.66152483560614905</v>
      </c>
      <c r="AR5" s="129">
        <v>0.55940409704225502</v>
      </c>
      <c r="AS5" s="129">
        <v>1.1696547768516801</v>
      </c>
      <c r="AT5" s="129">
        <v>1.0579834966319901</v>
      </c>
      <c r="AU5" s="129">
        <v>1.31693315531709</v>
      </c>
      <c r="AV5" s="129">
        <v>0.124254853854239</v>
      </c>
      <c r="AW5" s="130">
        <v>-0.87180579744373499</v>
      </c>
      <c r="AY5" s="1">
        <f>SUM(N5+T5+Z5+AF5+AL5+AR5)</f>
        <v>3.0674784278144527</v>
      </c>
      <c r="AZ5" s="1">
        <f t="shared" ref="AZ5:AZ68" si="0">AY5-G5</f>
        <v>2.4714995461553606</v>
      </c>
      <c r="BA5" s="1"/>
      <c r="BB5" s="20"/>
      <c r="BC5" s="24"/>
      <c r="BD5" s="24"/>
      <c r="BE5" s="24"/>
      <c r="BF5" s="24"/>
      <c r="BG5" s="24"/>
      <c r="BH5" s="21"/>
    </row>
    <row r="6" spans="1:60">
      <c r="A6">
        <v>1851</v>
      </c>
      <c r="B6" s="1">
        <f t="shared" ref="B6:B37" si="1">0.5*SUM(D5:D6)/Je22_Wm2+B5</f>
        <v>0.40167608695652179</v>
      </c>
      <c r="C6">
        <v>1851</v>
      </c>
      <c r="D6" s="46">
        <v>0.25822810000000002</v>
      </c>
      <c r="E6" s="46">
        <f>'KNMI Hist N'!Z4</f>
        <v>0.30595000000001943</v>
      </c>
      <c r="F6" s="1">
        <f t="shared" ref="F6:F37" si="2">0.5*(G7-G5)*Je22_Wm2</f>
        <v>7.9160179957176682E-2</v>
      </c>
      <c r="G6" s="128">
        <v>0.72460478072182299</v>
      </c>
      <c r="H6" s="129">
        <v>0.91744912603495998</v>
      </c>
      <c r="I6" s="129">
        <v>1.09204607458282</v>
      </c>
      <c r="J6" s="129">
        <v>1.2096297405915699</v>
      </c>
      <c r="K6" s="129">
        <v>0.29092793463689798</v>
      </c>
      <c r="L6" s="129">
        <v>-0.25609803176528301</v>
      </c>
      <c r="M6" s="129">
        <v>1.0936738402499699</v>
      </c>
      <c r="N6" s="129">
        <v>0.31197626603749101</v>
      </c>
      <c r="O6" s="129">
        <v>0.61714616537165501</v>
      </c>
      <c r="P6" s="129">
        <v>0.73890320398786002</v>
      </c>
      <c r="Q6" s="129">
        <v>1.6532675546585101</v>
      </c>
      <c r="R6" s="129">
        <v>-0.41683531040475602</v>
      </c>
      <c r="S6" s="129">
        <v>-1.0326002834258099</v>
      </c>
      <c r="T6" s="129">
        <v>0.44230190926987301</v>
      </c>
      <c r="U6" s="129">
        <v>0.582078544705116</v>
      </c>
      <c r="V6" s="129">
        <v>1.0302190542435199</v>
      </c>
      <c r="W6" s="129">
        <v>1.00214995535241</v>
      </c>
      <c r="X6" s="129">
        <v>0.336726054701592</v>
      </c>
      <c r="Y6" s="129">
        <v>-0.739664062653282</v>
      </c>
      <c r="Z6" s="129">
        <v>0.735062120089086</v>
      </c>
      <c r="AA6" s="129">
        <v>1.24203044055448</v>
      </c>
      <c r="AB6" s="129">
        <v>1.2760926092395899</v>
      </c>
      <c r="AC6" s="129">
        <v>1.4415231937792301</v>
      </c>
      <c r="AD6" s="129">
        <v>-0.101450823814734</v>
      </c>
      <c r="AE6" s="129">
        <v>-0.18288481931313899</v>
      </c>
      <c r="AF6" s="129">
        <v>0.74979711219390599</v>
      </c>
      <c r="AG6" s="129">
        <v>1.3254617335593599</v>
      </c>
      <c r="AH6" s="129">
        <v>1.19894552406336</v>
      </c>
      <c r="AI6" s="129">
        <v>1.6910333288659201</v>
      </c>
      <c r="AJ6" s="129">
        <v>-0.25060071672842299</v>
      </c>
      <c r="AK6" s="129">
        <v>-0.2158543087907</v>
      </c>
      <c r="AL6" s="129">
        <v>0.70423302931995602</v>
      </c>
      <c r="AM6" s="129">
        <v>1.3639148336508999</v>
      </c>
      <c r="AN6" s="129">
        <v>1.1072554827828101</v>
      </c>
      <c r="AO6" s="129">
        <v>1.5767543183368999</v>
      </c>
      <c r="AP6" s="129">
        <v>-0.101008991581719</v>
      </c>
      <c r="AQ6" s="129">
        <v>-0.42575049658912201</v>
      </c>
      <c r="AR6" s="129">
        <v>0.81344365599692103</v>
      </c>
      <c r="AS6" s="129">
        <v>1.15951355529533</v>
      </c>
      <c r="AT6" s="129">
        <v>1.4128480835788499</v>
      </c>
      <c r="AU6" s="129">
        <v>1.7542805793863101</v>
      </c>
      <c r="AV6" s="129">
        <v>0.70480039523643101</v>
      </c>
      <c r="AW6" s="130">
        <v>-0.96422433351233305</v>
      </c>
      <c r="AY6" s="1">
        <f t="shared" ref="AY6:AY69" si="3">SUM(N6+T6+Z6+AF6+AL6+AR6)</f>
        <v>3.7568140929072329</v>
      </c>
      <c r="AZ6" s="1">
        <f t="shared" si="0"/>
        <v>3.0322093121854099</v>
      </c>
      <c r="BA6" s="1"/>
      <c r="BB6" s="58">
        <f>Forcing!B6-(G6-G5)*Je22_Wm2</f>
        <v>-4.4838583317955968E-2</v>
      </c>
      <c r="BC6" s="2">
        <f>Forcing!M6-(N6-N5)*Je22_Wm2</f>
        <v>4.3584134084495803E-2</v>
      </c>
      <c r="BD6" s="2">
        <f>Forcing!C6-(T6-T5)*Je22_Wm2</f>
        <v>2.0012182141924392E-2</v>
      </c>
      <c r="BE6" s="2">
        <f>Forcing!D6-(AF6-AF5)*Je22_Wm2</f>
        <v>-0.12077841306662319</v>
      </c>
      <c r="BF6" s="2">
        <f>Forcing!E6-(AL6-AL5)*Je22_Wm2</f>
        <v>-9.2064376336968082E-2</v>
      </c>
      <c r="BG6" s="2">
        <f>Forcing!F6-(Z6-Z5)*Je22_Wm2</f>
        <v>-0.11337328170459779</v>
      </c>
      <c r="BH6" s="66">
        <f>Forcing!K6-(AR6-AR5)*Je22_Wm2</f>
        <v>-0.12866076611084759</v>
      </c>
    </row>
    <row r="7" spans="1:60">
      <c r="A7">
        <v>1852</v>
      </c>
      <c r="B7" s="1">
        <f t="shared" si="1"/>
        <v>0.68889289049919489</v>
      </c>
      <c r="C7">
        <v>1852</v>
      </c>
      <c r="D7" s="46">
        <v>9.8495170000000007E-2</v>
      </c>
      <c r="E7" s="46">
        <f>'KNMI Hist N'!Z5</f>
        <v>0.1439999999999865</v>
      </c>
      <c r="F7" s="1">
        <f t="shared" si="2"/>
        <v>0.12274033042609608</v>
      </c>
      <c r="G7" s="128">
        <v>0.85092310052278497</v>
      </c>
      <c r="H7" s="129">
        <v>0.94707087151899905</v>
      </c>
      <c r="I7" s="129">
        <v>1.1496360406902599</v>
      </c>
      <c r="J7" s="129">
        <v>1.21372701665897</v>
      </c>
      <c r="K7" s="129">
        <v>0.71355117743943397</v>
      </c>
      <c r="L7" s="129">
        <v>-0.244095740214028</v>
      </c>
      <c r="M7" s="129">
        <v>1.3256492370430699</v>
      </c>
      <c r="N7" s="129">
        <v>1.9950952753906501E-2</v>
      </c>
      <c r="O7" s="129">
        <v>0.27108884067095601</v>
      </c>
      <c r="P7" s="129">
        <v>0.37815334751765001</v>
      </c>
      <c r="Q7" s="129">
        <v>1.3489578903630699</v>
      </c>
      <c r="R7" s="129">
        <v>-0.66152570798616195</v>
      </c>
      <c r="S7" s="129">
        <v>-1.23691960679598</v>
      </c>
      <c r="T7" s="129">
        <v>0.44628983854304999</v>
      </c>
      <c r="U7" s="129">
        <v>0.51713349413488496</v>
      </c>
      <c r="V7" s="129">
        <v>0.90757657665947</v>
      </c>
      <c r="W7" s="129">
        <v>1.2085385831356099</v>
      </c>
      <c r="X7" s="129">
        <v>0.65067972399552299</v>
      </c>
      <c r="Y7" s="129">
        <v>-1.05247918521023</v>
      </c>
      <c r="Z7" s="129">
        <v>0.65911380067573599</v>
      </c>
      <c r="AA7" s="129">
        <v>1.10994453135037</v>
      </c>
      <c r="AB7" s="129">
        <v>1.1940801471498199</v>
      </c>
      <c r="AC7" s="129">
        <v>1.0740524909004701</v>
      </c>
      <c r="AD7" s="129">
        <v>0.25345286514659798</v>
      </c>
      <c r="AE7" s="129">
        <v>-0.335961031168587</v>
      </c>
      <c r="AF7" s="129">
        <v>0.66961906854191999</v>
      </c>
      <c r="AG7" s="129">
        <v>1.29162464760382</v>
      </c>
      <c r="AH7" s="129">
        <v>1.1902401881943701</v>
      </c>
      <c r="AI7" s="129">
        <v>1.5719108355311</v>
      </c>
      <c r="AJ7" s="129">
        <v>-0.17346567683952099</v>
      </c>
      <c r="AK7" s="129">
        <v>-0.53221465178018201</v>
      </c>
      <c r="AL7" s="129">
        <v>0.64373342691134605</v>
      </c>
      <c r="AM7" s="129">
        <v>1.3615766809427501</v>
      </c>
      <c r="AN7" s="129">
        <v>1.09987841482198</v>
      </c>
      <c r="AO7" s="129">
        <v>1.20988301675091</v>
      </c>
      <c r="AP7" s="129">
        <v>0.264962726588995</v>
      </c>
      <c r="AQ7" s="129">
        <v>-0.71763370454790598</v>
      </c>
      <c r="AR7" s="129">
        <v>0.91232162043662102</v>
      </c>
      <c r="AS7" s="129">
        <v>0.78242439160208099</v>
      </c>
      <c r="AT7" s="129">
        <v>1.83351404134</v>
      </c>
      <c r="AU7" s="129">
        <v>1.9263784543600599</v>
      </c>
      <c r="AV7" s="129">
        <v>1.0285450395164</v>
      </c>
      <c r="AW7" s="130">
        <v>-1.0092538246354401</v>
      </c>
      <c r="AY7" s="1">
        <f t="shared" si="3"/>
        <v>3.3510287078625796</v>
      </c>
      <c r="AZ7" s="1">
        <f t="shared" si="0"/>
        <v>2.5001056073397945</v>
      </c>
      <c r="BA7" s="1"/>
      <c r="BB7" s="58">
        <f>Forcing!B7-(G7-G6)*Je22_Wm2</f>
        <v>-2.3009876596397381E-2</v>
      </c>
      <c r="BC7" s="2">
        <f>Forcing!M7-(N7-N6)*Je22_Wm2</f>
        <v>0.18199192657910598</v>
      </c>
      <c r="BD7" s="2">
        <f>Forcing!C7-(T7-T6)*Je22_Wm2</f>
        <v>8.0544959213570948E-3</v>
      </c>
      <c r="BE7" s="2">
        <f>Forcing!D7-(AF7-AF6)*Je22_Wm2</f>
        <v>5.0743565107883304E-2</v>
      </c>
      <c r="BF7" s="2">
        <f>Forcing!E7-(AL7-AL6)*Je22_Wm2</f>
        <v>2.6859153095746789E-2</v>
      </c>
      <c r="BG7" s="2">
        <f>Forcing!F7-(Z7-Z6)*Je22_Wm2</f>
        <v>4.4574906355690357E-2</v>
      </c>
      <c r="BH7" s="66">
        <f>Forcing!K7-(AR7-AR6)*Je22_Wm2</f>
        <v>-4.7116159170536853E-3</v>
      </c>
    </row>
    <row r="8" spans="1:60">
      <c r="A8">
        <v>1853</v>
      </c>
      <c r="B8" s="1">
        <f t="shared" si="1"/>
        <v>0.98506508856682773</v>
      </c>
      <c r="C8">
        <v>1853</v>
      </c>
      <c r="D8" s="46">
        <v>0.2693507</v>
      </c>
      <c r="E8" s="46">
        <f>'KNMI Hist N'!Z6</f>
        <v>0.32123333333331533</v>
      </c>
      <c r="F8" s="1">
        <f t="shared" si="2"/>
        <v>0.15387711903795787</v>
      </c>
      <c r="G8" s="128">
        <v>1.1199037514982999</v>
      </c>
      <c r="H8" s="129">
        <v>0.94238655580314601</v>
      </c>
      <c r="I8" s="129">
        <v>1.9135770296488399</v>
      </c>
      <c r="J8" s="129">
        <v>1.63205713571665</v>
      </c>
      <c r="K8" s="129">
        <v>0.92481457155316005</v>
      </c>
      <c r="L8" s="129">
        <v>-0.21275901327164801</v>
      </c>
      <c r="M8" s="129">
        <v>1.51934622953966</v>
      </c>
      <c r="N8" s="129">
        <v>2.7389652365692799E-2</v>
      </c>
      <c r="O8" s="129">
        <v>0.16058463583162699</v>
      </c>
      <c r="P8" s="129">
        <v>0.55189513646591803</v>
      </c>
      <c r="Q8" s="129">
        <v>1.26599271156333</v>
      </c>
      <c r="R8" s="129">
        <v>-0.70619108626798299</v>
      </c>
      <c r="S8" s="129">
        <v>-1.1353331357644301</v>
      </c>
      <c r="T8" s="129">
        <v>0.36688366199884498</v>
      </c>
      <c r="U8" s="129">
        <v>0.14763793212675999</v>
      </c>
      <c r="V8" s="129">
        <v>0.996461553523451</v>
      </c>
      <c r="W8" s="129">
        <v>1.4256642972986999</v>
      </c>
      <c r="X8" s="129">
        <v>0.38957307165650801</v>
      </c>
      <c r="Y8" s="129">
        <v>-1.1249185446112</v>
      </c>
      <c r="Z8" s="129">
        <v>0.488900515322645</v>
      </c>
      <c r="AA8" s="129">
        <v>0.63594774260093001</v>
      </c>
      <c r="AB8" s="129">
        <v>0.94136877950582898</v>
      </c>
      <c r="AC8" s="129">
        <v>1.40702520672242</v>
      </c>
      <c r="AD8" s="129">
        <v>0.31766095672334299</v>
      </c>
      <c r="AE8" s="129">
        <v>-0.85750010893929696</v>
      </c>
      <c r="AF8" s="129">
        <v>0.56691404311086302</v>
      </c>
      <c r="AG8" s="129">
        <v>1.10413434019181</v>
      </c>
      <c r="AH8" s="129">
        <v>1.1846792008514699</v>
      </c>
      <c r="AI8" s="129">
        <v>1.7146908411175701</v>
      </c>
      <c r="AJ8" s="129">
        <v>-0.40952429524761602</v>
      </c>
      <c r="AK8" s="129">
        <v>-0.75940987135892102</v>
      </c>
      <c r="AL8" s="129">
        <v>0.65779465133637005</v>
      </c>
      <c r="AM8" s="129">
        <v>1.0196289795226601</v>
      </c>
      <c r="AN8" s="129">
        <v>1.2835795023316801</v>
      </c>
      <c r="AO8" s="129">
        <v>1.40281190139196</v>
      </c>
      <c r="AP8" s="129">
        <v>0.63044094166494102</v>
      </c>
      <c r="AQ8" s="129">
        <v>-1.0474880682294001</v>
      </c>
      <c r="AR8" s="129">
        <v>0.96446438345388197</v>
      </c>
      <c r="AS8" s="129">
        <v>0.37160581616492</v>
      </c>
      <c r="AT8" s="129">
        <v>1.9786856003855</v>
      </c>
      <c r="AU8" s="129">
        <v>2.0494157548048699</v>
      </c>
      <c r="AV8" s="129">
        <v>0.93491294044095696</v>
      </c>
      <c r="AW8" s="130">
        <v>-0.512298194526842</v>
      </c>
      <c r="AY8" s="1">
        <f t="shared" si="3"/>
        <v>3.0723469075882979</v>
      </c>
      <c r="AZ8" s="1">
        <f t="shared" si="0"/>
        <v>1.952443156089998</v>
      </c>
      <c r="BA8" s="1"/>
      <c r="BB8" s="58">
        <f>Forcing!B8-(G8-G7)*Je22_Wm2</f>
        <v>-0.10331588425579477</v>
      </c>
      <c r="BC8" s="2">
        <f>Forcing!M8-(N8-N7)*Je22_Wm2</f>
        <v>-3.9752254289192913E-3</v>
      </c>
      <c r="BD8" s="2">
        <f>Forcing!C8-(T8-T7)*Je22_Wm2</f>
        <v>6.3934335633951317E-2</v>
      </c>
      <c r="BE8" s="2">
        <f>Forcing!D8-(AF8-AF7)*Je22_Wm2</f>
        <v>6.4853820792686381E-2</v>
      </c>
      <c r="BF8" s="2">
        <f>Forcing!E8-(AL8-AL7)*Je22_Wm2</f>
        <v>-3.5912020367939904E-2</v>
      </c>
      <c r="BG8" s="2">
        <f>Forcing!F8-(Z8-Z7)*Je22_Wm2</f>
        <v>0.10146945020426951</v>
      </c>
      <c r="BH8" s="66">
        <f>Forcing!K8-(AR8-AR7)*Je22_Wm2</f>
        <v>4.4848844166280953E-2</v>
      </c>
    </row>
    <row r="9" spans="1:60">
      <c r="A9">
        <v>1854</v>
      </c>
      <c r="B9" s="1">
        <f t="shared" si="1"/>
        <v>1.3390189533011272</v>
      </c>
      <c r="C9">
        <v>1854</v>
      </c>
      <c r="D9" s="46">
        <v>0.17025999999999999</v>
      </c>
      <c r="E9" s="46">
        <f>'KNMI Hist N'!Z7</f>
        <v>0.22609999999997399</v>
      </c>
      <c r="F9" s="1">
        <f t="shared" si="2"/>
        <v>0.1072601484436331</v>
      </c>
      <c r="G9" s="128">
        <v>1.3465015837368199</v>
      </c>
      <c r="H9" s="129">
        <v>0.92062369829400903</v>
      </c>
      <c r="I9" s="129">
        <v>2.13496141573432</v>
      </c>
      <c r="J9" s="129">
        <v>1.67324728690937</v>
      </c>
      <c r="K9" s="129">
        <v>1.4076071859235799</v>
      </c>
      <c r="L9" s="129">
        <v>-4.3562259678662403E-2</v>
      </c>
      <c r="M9" s="129">
        <v>1.9861321752383201</v>
      </c>
      <c r="N9" s="129">
        <v>1.7271457210667501E-2</v>
      </c>
      <c r="O9" s="129">
        <v>0.31080722716026898</v>
      </c>
      <c r="P9" s="129">
        <v>0.229560757823003</v>
      </c>
      <c r="Q9" s="129">
        <v>1.2520714244186</v>
      </c>
      <c r="R9" s="129">
        <v>-0.71765297321430499</v>
      </c>
      <c r="S9" s="129">
        <v>-0.98842915013422905</v>
      </c>
      <c r="T9" s="129">
        <v>0.42864655946322699</v>
      </c>
      <c r="U9" s="129">
        <v>0.17728738610096501</v>
      </c>
      <c r="V9" s="129">
        <v>1.0373771428638301</v>
      </c>
      <c r="W9" s="129">
        <v>1.5987063542433</v>
      </c>
      <c r="X9" s="129">
        <v>0.31558832612271898</v>
      </c>
      <c r="Y9" s="129">
        <v>-0.98572641201469102</v>
      </c>
      <c r="Z9" s="129">
        <v>0.52249813662866595</v>
      </c>
      <c r="AA9" s="129">
        <v>0.52762262788838998</v>
      </c>
      <c r="AB9" s="129">
        <v>0.63407440846090801</v>
      </c>
      <c r="AC9" s="129">
        <v>1.7398121776470299</v>
      </c>
      <c r="AD9" s="129">
        <v>0.392361289685769</v>
      </c>
      <c r="AE9" s="129">
        <v>-0.68137982053877</v>
      </c>
      <c r="AF9" s="129">
        <v>0.57235212272843405</v>
      </c>
      <c r="AG9" s="129">
        <v>0.78068081223113095</v>
      </c>
      <c r="AH9" s="129">
        <v>1.3946724038659499</v>
      </c>
      <c r="AI9" s="129">
        <v>1.69780186018667</v>
      </c>
      <c r="AJ9" s="129">
        <v>-0.14645232868355401</v>
      </c>
      <c r="AK9" s="129">
        <v>-0.86494213395803099</v>
      </c>
      <c r="AL9" s="129">
        <v>0.575841330256322</v>
      </c>
      <c r="AM9" s="129">
        <v>1.11264978792878</v>
      </c>
      <c r="AN9" s="129">
        <v>1.0133518608227099</v>
      </c>
      <c r="AO9" s="129">
        <v>1.01773151797436</v>
      </c>
      <c r="AP9" s="129">
        <v>1.0096900941917399</v>
      </c>
      <c r="AQ9" s="129">
        <v>-1.2742166096359899</v>
      </c>
      <c r="AR9" s="129">
        <v>1.13211787658887</v>
      </c>
      <c r="AS9" s="129">
        <v>0.67649839309191895</v>
      </c>
      <c r="AT9" s="129">
        <v>1.7233359819410099</v>
      </c>
      <c r="AU9" s="129">
        <v>2.4816780897680402</v>
      </c>
      <c r="AV9" s="129">
        <v>1.0122281337432599</v>
      </c>
      <c r="AW9" s="130">
        <v>-0.23315121559987001</v>
      </c>
      <c r="AY9" s="1">
        <f t="shared" si="3"/>
        <v>3.2487274828761863</v>
      </c>
      <c r="AZ9" s="1">
        <f t="shared" si="0"/>
        <v>1.9022258991393663</v>
      </c>
      <c r="BA9" s="1"/>
      <c r="BB9" s="58">
        <f>Forcing!B9-(G9-G8)*Je22_Wm2</f>
        <v>-8.0747853820120924E-2</v>
      </c>
      <c r="BC9" s="2">
        <f>Forcing!M9-(N9-N8)*Je22_Wm2</f>
        <v>6.9276062212707103E-3</v>
      </c>
      <c r="BD9" s="2">
        <f>Forcing!C9-(T9-T8)*Je22_Wm2</f>
        <v>-1.779515932538123E-2</v>
      </c>
      <c r="BE9" s="2">
        <f>Forcing!D9-(AF9-AF8)*Je22_Wm2</f>
        <v>-2.1340474425116124E-3</v>
      </c>
      <c r="BF9" s="2">
        <f>Forcing!E9-(AL9-AL8)*Je22_Wm2</f>
        <v>5.3925123907098346E-3</v>
      </c>
      <c r="BG9" s="2">
        <f>Forcing!F9-(Z9-Z8)*Je22_Wm2</f>
        <v>-2.6736122831039009E-2</v>
      </c>
      <c r="BH9" s="66">
        <f>Forcing!K9-(AR9-AR8)*Je22_Wm2</f>
        <v>-1.8410919236827555E-2</v>
      </c>
    </row>
    <row r="10" spans="1:60">
      <c r="A10">
        <v>1855</v>
      </c>
      <c r="B10" s="1">
        <f t="shared" si="1"/>
        <v>1.5311837198067633</v>
      </c>
      <c r="C10">
        <v>1855</v>
      </c>
      <c r="D10" s="46">
        <v>6.8408640000000007E-2</v>
      </c>
      <c r="E10" s="46">
        <f>'KNMI Hist N'!Z8</f>
        <v>0.12981666666669867</v>
      </c>
      <c r="F10" s="1">
        <f t="shared" si="2"/>
        <v>-2.5121134203996344E-2</v>
      </c>
      <c r="G10" s="128">
        <v>1.4653470637161199</v>
      </c>
      <c r="H10" s="129">
        <v>0.82358240233818503</v>
      </c>
      <c r="I10" s="129">
        <v>2.49514064196998</v>
      </c>
      <c r="J10" s="129">
        <v>1.52519919813268</v>
      </c>
      <c r="K10" s="129">
        <v>1.9306585417178099</v>
      </c>
      <c r="L10" s="129">
        <v>4.1042615946232902E-2</v>
      </c>
      <c r="M10" s="129">
        <v>1.9764589821918399</v>
      </c>
      <c r="N10" s="129">
        <v>-1.52617531723295E-3</v>
      </c>
      <c r="O10" s="129">
        <v>0.16373828017876699</v>
      </c>
      <c r="P10" s="129">
        <v>0.37745980953026997</v>
      </c>
      <c r="Q10" s="129">
        <v>0.85604542185049803</v>
      </c>
      <c r="R10" s="129">
        <v>-0.38850175705940199</v>
      </c>
      <c r="S10" s="129">
        <v>-1.0163726310862899</v>
      </c>
      <c r="T10" s="129">
        <v>0.48823900039701901</v>
      </c>
      <c r="U10" s="129">
        <v>-9.2426869294712499E-2</v>
      </c>
      <c r="V10" s="129">
        <v>1.08405090019002</v>
      </c>
      <c r="W10" s="129">
        <v>1.82571605825535</v>
      </c>
      <c r="X10" s="129">
        <v>0.59264928127044103</v>
      </c>
      <c r="Y10" s="129">
        <v>-0.96879436843600797</v>
      </c>
      <c r="Z10" s="129">
        <v>0.53210869999199395</v>
      </c>
      <c r="AA10" s="129">
        <v>0.85326712399997295</v>
      </c>
      <c r="AB10" s="129">
        <v>0.31216081662879502</v>
      </c>
      <c r="AC10" s="129">
        <v>1.62135196142479</v>
      </c>
      <c r="AD10" s="129">
        <v>0.49941567134978498</v>
      </c>
      <c r="AE10" s="129">
        <v>-0.62565207344337803</v>
      </c>
      <c r="AF10" s="129">
        <v>0.536963299734459</v>
      </c>
      <c r="AG10" s="129">
        <v>0.78348923876184196</v>
      </c>
      <c r="AH10" s="129">
        <v>1.4145145792956899</v>
      </c>
      <c r="AI10" s="129">
        <v>1.6178142464510501</v>
      </c>
      <c r="AJ10" s="129">
        <v>-0.18806597030370001</v>
      </c>
      <c r="AK10" s="129">
        <v>-0.94293559553259898</v>
      </c>
      <c r="AL10" s="129">
        <v>0.437080248966913</v>
      </c>
      <c r="AM10" s="129">
        <v>0.74241878045990195</v>
      </c>
      <c r="AN10" s="129">
        <v>0.94450446874562399</v>
      </c>
      <c r="AO10" s="129">
        <v>0.75641529445848299</v>
      </c>
      <c r="AP10" s="129">
        <v>1.1927159657559301</v>
      </c>
      <c r="AQ10" s="129">
        <v>-1.45065326458537</v>
      </c>
      <c r="AR10" s="129">
        <v>1.37195019278026</v>
      </c>
      <c r="AS10" s="129">
        <v>1.3123459166098499</v>
      </c>
      <c r="AT10" s="129">
        <v>1.7824480526547799</v>
      </c>
      <c r="AU10" s="129">
        <v>2.6838116543084798</v>
      </c>
      <c r="AV10" s="129">
        <v>1.05590063691736</v>
      </c>
      <c r="AW10" s="130">
        <v>2.5244703410853199E-2</v>
      </c>
      <c r="AY10" s="1">
        <f t="shared" si="3"/>
        <v>3.3648152665534119</v>
      </c>
      <c r="AZ10" s="1">
        <f t="shared" si="0"/>
        <v>1.899468202837292</v>
      </c>
      <c r="BA10" s="1"/>
      <c r="BB10" s="58">
        <f>Forcing!B10-(G10-G9)*Je22_Wm2</f>
        <v>-8.582184306714527E-2</v>
      </c>
      <c r="BC10" s="2">
        <f>Forcing!M10-(N10-N9)*Je22_Wm2</f>
        <v>1.231753682982618E-2</v>
      </c>
      <c r="BD10" s="2">
        <f>Forcing!C10-(T10-T9)*Je22_Wm2</f>
        <v>-1.2195005819884839E-2</v>
      </c>
      <c r="BE10" s="2">
        <f>Forcing!D10-(AF10-AF9)*Je22_Wm2</f>
        <v>2.3335459079258509E-2</v>
      </c>
      <c r="BF10" s="2">
        <f>Forcing!E10-(AL10-AL9)*Je22_Wm2</f>
        <v>2.9051031480722987E-2</v>
      </c>
      <c r="BG10" s="2">
        <f>Forcing!F10-(Z10-Z9)*Je22_Wm2</f>
        <v>-1.3482159848626685E-2</v>
      </c>
      <c r="BH10" s="66">
        <f>Forcing!K10-(AR10-AR9)*Je22_Wm2</f>
        <v>-0.1280127683548532</v>
      </c>
    </row>
    <row r="11" spans="1:60">
      <c r="A11">
        <v>1856</v>
      </c>
      <c r="B11" s="1">
        <f t="shared" si="1"/>
        <v>1.1295903542673107</v>
      </c>
      <c r="C11">
        <v>1856</v>
      </c>
      <c r="D11" s="46">
        <v>-0.56718760000000001</v>
      </c>
      <c r="E11" s="46">
        <f>'KNMI Hist N'!Z9</f>
        <v>-0.50641666666664287</v>
      </c>
      <c r="F11" s="1">
        <f t="shared" si="2"/>
        <v>-0.34249744682647715</v>
      </c>
      <c r="G11" s="128">
        <v>1.2655961595693599</v>
      </c>
      <c r="H11" s="129">
        <v>0.37742537791133002</v>
      </c>
      <c r="I11" s="129">
        <v>2.2282589664892498</v>
      </c>
      <c r="J11" s="129">
        <v>1.03206388637583</v>
      </c>
      <c r="K11" s="129">
        <v>1.70000483940259</v>
      </c>
      <c r="L11" s="129">
        <v>0.46327817779327402</v>
      </c>
      <c r="M11" s="129">
        <v>1.7925457094438699</v>
      </c>
      <c r="N11" s="129">
        <v>-3.6810541946794798E-2</v>
      </c>
      <c r="O11" s="129">
        <v>1.9966079202662201E-3</v>
      </c>
      <c r="P11" s="129">
        <v>0.34979791867377902</v>
      </c>
      <c r="Q11" s="129">
        <v>0.40929775731441198</v>
      </c>
      <c r="R11" s="129">
        <v>-0.181791606430138</v>
      </c>
      <c r="S11" s="129">
        <v>-0.76335338721229395</v>
      </c>
      <c r="T11" s="129">
        <v>0.64653456757223604</v>
      </c>
      <c r="U11" s="129">
        <v>-0.27881940241726799</v>
      </c>
      <c r="V11" s="129">
        <v>1.4312232189891201</v>
      </c>
      <c r="W11" s="129">
        <v>1.6917873433188499</v>
      </c>
      <c r="X11" s="129">
        <v>1.13229602277233</v>
      </c>
      <c r="Y11" s="129">
        <v>-0.74381434480186703</v>
      </c>
      <c r="Z11" s="129">
        <v>0.56101621203549401</v>
      </c>
      <c r="AA11" s="129">
        <v>0.65253997829024502</v>
      </c>
      <c r="AB11" s="129">
        <v>4.2080060829815802E-2</v>
      </c>
      <c r="AC11" s="129">
        <v>1.9331596065624601</v>
      </c>
      <c r="AD11" s="129">
        <v>0.80500472154789204</v>
      </c>
      <c r="AE11" s="129">
        <v>-0.62770330705294597</v>
      </c>
      <c r="AF11" s="129">
        <v>0.51127685372277798</v>
      </c>
      <c r="AG11" s="129">
        <v>0.48018552471901699</v>
      </c>
      <c r="AH11" s="129">
        <v>1.3429187961668101</v>
      </c>
      <c r="AI11" s="129">
        <v>1.5995721731133401</v>
      </c>
      <c r="AJ11" s="129">
        <v>0.235771779244006</v>
      </c>
      <c r="AK11" s="129">
        <v>-1.10206400462929</v>
      </c>
      <c r="AL11" s="129">
        <v>0.41631737666739399</v>
      </c>
      <c r="AM11" s="129">
        <v>0.13907525624220701</v>
      </c>
      <c r="AN11" s="129">
        <v>1.13022065240863</v>
      </c>
      <c r="AO11" s="129">
        <v>0.89801116422986305</v>
      </c>
      <c r="AP11" s="129">
        <v>1.1267203633538501</v>
      </c>
      <c r="AQ11" s="129">
        <v>-1.2124405528975899</v>
      </c>
      <c r="AR11" s="129">
        <v>1.15829802683448</v>
      </c>
      <c r="AS11" s="129">
        <v>0.66314665236563597</v>
      </c>
      <c r="AT11" s="129">
        <v>1.47157184779747</v>
      </c>
      <c r="AU11" s="129">
        <v>2.1869168261758398</v>
      </c>
      <c r="AV11" s="129">
        <v>1.1961144385496401</v>
      </c>
      <c r="AW11" s="130">
        <v>0.27374036928382101</v>
      </c>
      <c r="AY11" s="1">
        <f t="shared" si="3"/>
        <v>3.2566324948855874</v>
      </c>
      <c r="AZ11" s="1">
        <f t="shared" si="0"/>
        <v>1.9910363353162275</v>
      </c>
      <c r="BA11" s="1"/>
      <c r="BB11" s="58">
        <f>Forcing!B11-(G11-G10)*Je22_Wm2</f>
        <v>-0.84305268852486204</v>
      </c>
      <c r="BC11" s="2">
        <f>Forcing!M11-(N11-N10)*Je22_Wm2</f>
        <v>2.2555798706957904E-2</v>
      </c>
      <c r="BD11" s="2">
        <f>Forcing!C11-(T11-T10)*Je22_Wm2</f>
        <v>-6.8105147215809778E-2</v>
      </c>
      <c r="BE11" s="2">
        <f>Forcing!D11-(AF11-AF10)*Je22_Wm2</f>
        <v>1.7422282973253912E-2</v>
      </c>
      <c r="BF11" s="2">
        <f>Forcing!E11-(AL11-AL10)*Je22_Wm2</f>
        <v>-4.3809556301998696E-2</v>
      </c>
      <c r="BG11" s="2">
        <f>Forcing!F11-(Z11-Z10)*Je22_Wm2</f>
        <v>-2.7112564979013536E-2</v>
      </c>
      <c r="BH11" s="66">
        <f>Forcing!K11-(AR11-AR10)*Je22_Wm2</f>
        <v>-0.80763300494767065</v>
      </c>
    </row>
    <row r="12" spans="1:60">
      <c r="A12">
        <v>1857</v>
      </c>
      <c r="B12" s="1">
        <f t="shared" si="1"/>
        <v>0.13099293075684382</v>
      </c>
      <c r="C12">
        <v>1857</v>
      </c>
      <c r="D12" s="46">
        <v>-0.67307039999999996</v>
      </c>
      <c r="E12" s="46">
        <f>'KNMI Hist N'!Z10</f>
        <v>-0.61475000000000557</v>
      </c>
      <c r="F12" s="1">
        <f t="shared" si="2"/>
        <v>-0.42557566910953748</v>
      </c>
      <c r="G12" s="128">
        <v>0.36229570517674098</v>
      </c>
      <c r="H12" s="129">
        <v>-0.56642776741388801</v>
      </c>
      <c r="I12" s="129">
        <v>1.28231710182208</v>
      </c>
      <c r="J12" s="129">
        <v>0.29704148187819701</v>
      </c>
      <c r="K12" s="129">
        <v>0.92090219752496205</v>
      </c>
      <c r="L12" s="129">
        <v>-0.54212498447088397</v>
      </c>
      <c r="M12" s="129">
        <v>0.78206620171997998</v>
      </c>
      <c r="N12" s="129">
        <v>-5.85691165117962E-2</v>
      </c>
      <c r="O12" s="129">
        <v>-0.32570786214866698</v>
      </c>
      <c r="P12" s="129">
        <v>0.38067202508172399</v>
      </c>
      <c r="Q12" s="129">
        <v>0.20321576889311499</v>
      </c>
      <c r="R12" s="129">
        <v>-0.293235540713007</v>
      </c>
      <c r="S12" s="129">
        <v>-0.25778997367214601</v>
      </c>
      <c r="T12" s="129">
        <v>0.75919909346804804</v>
      </c>
      <c r="U12" s="129">
        <v>-0.14125785804420801</v>
      </c>
      <c r="V12" s="129">
        <v>1.5480676901199999</v>
      </c>
      <c r="W12" s="129">
        <v>1.7134249172779299</v>
      </c>
      <c r="X12" s="129">
        <v>1.41990745658837</v>
      </c>
      <c r="Y12" s="129">
        <v>-0.74414673860186398</v>
      </c>
      <c r="Z12" s="129">
        <v>0.67486400097605204</v>
      </c>
      <c r="AA12" s="129">
        <v>0.481748671895387</v>
      </c>
      <c r="AB12" s="129">
        <v>0.39975578039790799</v>
      </c>
      <c r="AC12" s="129">
        <v>1.97436487334625</v>
      </c>
      <c r="AD12" s="129">
        <v>1.1551513605049</v>
      </c>
      <c r="AE12" s="129">
        <v>-0.63670068126419499</v>
      </c>
      <c r="AF12" s="129">
        <v>0.54879773566247303</v>
      </c>
      <c r="AG12" s="129">
        <v>1.42203883373792E-2</v>
      </c>
      <c r="AH12" s="129">
        <v>1.49943543982896</v>
      </c>
      <c r="AI12" s="129">
        <v>1.6409127543192701</v>
      </c>
      <c r="AJ12" s="129">
        <v>0.71178072226596101</v>
      </c>
      <c r="AK12" s="129">
        <v>-1.1223606264392001</v>
      </c>
      <c r="AL12" s="129">
        <v>0.36018232042630099</v>
      </c>
      <c r="AM12" s="129">
        <v>-0.43823950705598702</v>
      </c>
      <c r="AN12" s="129">
        <v>1.3342439879632899</v>
      </c>
      <c r="AO12" s="129">
        <v>0.94427159836761398</v>
      </c>
      <c r="AP12" s="129">
        <v>1.16004552189069</v>
      </c>
      <c r="AQ12" s="129">
        <v>-1.1994099990341101</v>
      </c>
      <c r="AR12" s="129">
        <v>0.166016618624236</v>
      </c>
      <c r="AS12" s="129">
        <v>-0.61099383175817501</v>
      </c>
      <c r="AT12" s="129">
        <v>0.32196603339654101</v>
      </c>
      <c r="AU12" s="129">
        <v>1.20984364758259</v>
      </c>
      <c r="AV12" s="129">
        <v>0.48952546293794402</v>
      </c>
      <c r="AW12" s="130">
        <v>-0.58025821903771801</v>
      </c>
      <c r="AY12" s="1">
        <f t="shared" si="3"/>
        <v>2.4504906526453141</v>
      </c>
      <c r="AZ12" s="1">
        <f t="shared" si="0"/>
        <v>2.088194947468573</v>
      </c>
      <c r="BA12" s="1"/>
      <c r="BB12" s="58">
        <f>Forcing!B12-(G12-G11)*Je22_Wm2</f>
        <v>-0.88418041782218371</v>
      </c>
      <c r="BC12" s="2">
        <f>Forcing!M12-(N12-N11)*Je22_Wm2</f>
        <v>1.4156281834865871E-2</v>
      </c>
      <c r="BD12" s="2">
        <f>Forcing!C12-(T12-T11)*Je22_Wm2</f>
        <v>-3.4934770581299249E-2</v>
      </c>
      <c r="BE12" s="2">
        <f>Forcing!D12-(AF12-AF11)*Je22_Wm2</f>
        <v>-2.1674467684550627E-2</v>
      </c>
      <c r="BF12" s="2">
        <f>Forcing!E12-(AL12-AL11)*Je22_Wm2</f>
        <v>-5.510930074281245E-3</v>
      </c>
      <c r="BG12" s="2">
        <f>Forcing!F12-(Z12-Z11)*Je22_Wm2</f>
        <v>-8.1508476932086529E-2</v>
      </c>
      <c r="BH12" s="66">
        <f>Forcing!K12-(AR12-AR11)*Je22_Wm2</f>
        <v>-0.82207324550143845</v>
      </c>
    </row>
    <row r="13" spans="1:60">
      <c r="A13">
        <v>1858</v>
      </c>
      <c r="B13" s="1">
        <f t="shared" si="1"/>
        <v>-0.39894455716586152</v>
      </c>
      <c r="C13">
        <v>1858</v>
      </c>
      <c r="D13" s="46">
        <v>1.488804E-2</v>
      </c>
      <c r="E13" s="46">
        <f>'KNMI Hist N'!Z11</f>
        <v>5.9283333333354449E-2</v>
      </c>
      <c r="F13" s="1">
        <f t="shared" si="2"/>
        <v>-0.12899464201930103</v>
      </c>
      <c r="G13" s="128">
        <v>-0.10501791163688</v>
      </c>
      <c r="H13" s="129">
        <v>-0.99964000120364604</v>
      </c>
      <c r="I13" s="129">
        <v>0.42585023612012002</v>
      </c>
      <c r="J13" s="129">
        <v>-5.84830146578246E-2</v>
      </c>
      <c r="K13" s="129">
        <v>0.76491177864353199</v>
      </c>
      <c r="L13" s="129">
        <v>-1.24571082224717</v>
      </c>
      <c r="M13" s="129">
        <v>0.48296435352370798</v>
      </c>
      <c r="N13" s="129">
        <v>-0.17595555783672301</v>
      </c>
      <c r="O13" s="129">
        <v>-0.66157876461739495</v>
      </c>
      <c r="P13" s="129">
        <v>0.17070016663908</v>
      </c>
      <c r="Q13" s="129">
        <v>0.10433495342526</v>
      </c>
      <c r="R13" s="129">
        <v>-0.28035187550071</v>
      </c>
      <c r="S13" s="129">
        <v>-0.212882269129853</v>
      </c>
      <c r="T13" s="129">
        <v>0.80918794544967398</v>
      </c>
      <c r="U13" s="129">
        <v>-0.24166747428164301</v>
      </c>
      <c r="V13" s="129">
        <v>1.26111322626633</v>
      </c>
      <c r="W13" s="129">
        <v>1.87233418667034</v>
      </c>
      <c r="X13" s="129">
        <v>2.0835236922832601</v>
      </c>
      <c r="Y13" s="129">
        <v>-0.92936390368993305</v>
      </c>
      <c r="Z13" s="129">
        <v>0.89530806211699998</v>
      </c>
      <c r="AA13" s="129">
        <v>0.32599281059256102</v>
      </c>
      <c r="AB13" s="129">
        <v>0.56445785525111503</v>
      </c>
      <c r="AC13" s="129">
        <v>2.31091670831387</v>
      </c>
      <c r="AD13" s="129">
        <v>1.8529254070308401</v>
      </c>
      <c r="AE13" s="129">
        <v>-0.57775247060338697</v>
      </c>
      <c r="AF13" s="129">
        <v>0.48111096856531899</v>
      </c>
      <c r="AG13" s="129">
        <v>-0.26864550719614999</v>
      </c>
      <c r="AH13" s="129">
        <v>1.4992005926115</v>
      </c>
      <c r="AI13" s="129">
        <v>1.40294197328767</v>
      </c>
      <c r="AJ13" s="129">
        <v>0.85467507813374</v>
      </c>
      <c r="AK13" s="129">
        <v>-1.0826172940101699</v>
      </c>
      <c r="AL13" s="129">
        <v>0.488783798853826</v>
      </c>
      <c r="AM13" s="129">
        <v>-0.46695788949854999</v>
      </c>
      <c r="AN13" s="129">
        <v>1.32494461108565</v>
      </c>
      <c r="AO13" s="129">
        <v>0.97812363572965999</v>
      </c>
      <c r="AP13" s="129">
        <v>1.52656833156202</v>
      </c>
      <c r="AQ13" s="129">
        <v>-0.91875969460966</v>
      </c>
      <c r="AR13" s="129">
        <v>-0.47817996080375302</v>
      </c>
      <c r="AS13" s="129">
        <v>-1.38001392842457</v>
      </c>
      <c r="AT13" s="129">
        <v>-0.40053143975427902</v>
      </c>
      <c r="AU13" s="129">
        <v>0.50506692983428303</v>
      </c>
      <c r="AV13" s="129">
        <v>3.5245004107789801E-3</v>
      </c>
      <c r="AW13" s="130">
        <v>-1.1189458660849601</v>
      </c>
      <c r="AY13" s="1">
        <f t="shared" si="3"/>
        <v>2.0202552563453433</v>
      </c>
      <c r="AZ13" s="1">
        <f t="shared" si="0"/>
        <v>2.1252731679822232</v>
      </c>
      <c r="BA13" s="1"/>
      <c r="BB13" s="58">
        <f>Forcing!B13-(G13-G12)*Je22_Wm2</f>
        <v>-0.30069824395874134</v>
      </c>
      <c r="BC13" s="2">
        <f>Forcing!M13-(N13-N12)*Je22_Wm2</f>
        <v>7.3541187092779542E-2</v>
      </c>
      <c r="BD13" s="2">
        <f>Forcing!C13-(T13-T12)*Je22_Wm2</f>
        <v>9.7416229194102859E-3</v>
      </c>
      <c r="BE13" s="2">
        <f>Forcing!D13-(AF13-AF12)*Je22_Wm2</f>
        <v>4.3783482367332663E-2</v>
      </c>
      <c r="BF13" s="2">
        <f>Forcing!E13-(AL13-AL12)*Je22_Wm2</f>
        <v>-9.1493518103493029E-2</v>
      </c>
      <c r="BG13" s="2">
        <f>Forcing!F13-(Z13-Z12)*Je22_Wm2</f>
        <v>-0.14934276196852869</v>
      </c>
      <c r="BH13" s="66">
        <f>Forcing!K13-(AR13-AR12)*Je22_Wm2</f>
        <v>-0.21855092417521876</v>
      </c>
    </row>
    <row r="14" spans="1:60">
      <c r="A14">
        <v>1859</v>
      </c>
      <c r="B14" s="1">
        <f t="shared" si="1"/>
        <v>-0.13030040257648956</v>
      </c>
      <c r="C14">
        <v>1859</v>
      </c>
      <c r="D14" s="46">
        <v>0.318768</v>
      </c>
      <c r="E14" s="46">
        <f>'KNMI Hist N'!Z12</f>
        <v>0.38005000000002082</v>
      </c>
      <c r="F14" s="1">
        <f t="shared" si="2"/>
        <v>7.6570142965569452E-2</v>
      </c>
      <c r="G14" s="128">
        <v>-5.31459760448404E-2</v>
      </c>
      <c r="H14" s="129">
        <v>-0.95647105794486198</v>
      </c>
      <c r="I14" s="129">
        <v>0.63490432508772199</v>
      </c>
      <c r="J14" s="129">
        <v>-0.55740656279993495</v>
      </c>
      <c r="K14" s="129">
        <v>1.27661674907138</v>
      </c>
      <c r="L14" s="129">
        <v>-1.2411509036825901</v>
      </c>
      <c r="M14" s="129">
        <v>0.52463159399924497</v>
      </c>
      <c r="N14" s="129">
        <v>-0.28421339078843399</v>
      </c>
      <c r="O14" s="129">
        <v>-0.501958054412042</v>
      </c>
      <c r="P14" s="129">
        <v>0.21588160727298</v>
      </c>
      <c r="Q14" s="129">
        <v>-0.28323241001057903</v>
      </c>
      <c r="R14" s="129">
        <v>-0.46376319570942098</v>
      </c>
      <c r="S14" s="129">
        <v>-0.38799490108311002</v>
      </c>
      <c r="T14" s="129">
        <v>0.92221786644823101</v>
      </c>
      <c r="U14" s="129">
        <v>4.61762766656394E-2</v>
      </c>
      <c r="V14" s="129">
        <v>0.84819146908851395</v>
      </c>
      <c r="W14" s="129">
        <v>1.8521130249481701</v>
      </c>
      <c r="X14" s="129">
        <v>2.1953319056535801</v>
      </c>
      <c r="Y14" s="129">
        <v>-0.33072334411476001</v>
      </c>
      <c r="Z14" s="129">
        <v>0.86553836003713103</v>
      </c>
      <c r="AA14" s="129">
        <v>0.20244183178427</v>
      </c>
      <c r="AB14" s="129">
        <v>0.47212518276682203</v>
      </c>
      <c r="AC14" s="129">
        <v>1.9020449444651</v>
      </c>
      <c r="AD14" s="129">
        <v>2.12064791393533</v>
      </c>
      <c r="AE14" s="129">
        <v>-0.36956807276588</v>
      </c>
      <c r="AF14" s="129">
        <v>0.44449296269340099</v>
      </c>
      <c r="AG14" s="129">
        <v>-0.297939465311644</v>
      </c>
      <c r="AH14" s="129">
        <v>1.42244220901244</v>
      </c>
      <c r="AI14" s="129">
        <v>1.13029110974596</v>
      </c>
      <c r="AJ14" s="129">
        <v>1.31416648427976</v>
      </c>
      <c r="AK14" s="129">
        <v>-1.34649552425952</v>
      </c>
      <c r="AL14" s="129">
        <v>0.51739592610896301</v>
      </c>
      <c r="AM14" s="129">
        <v>-0.39160588503782401</v>
      </c>
      <c r="AN14" s="129">
        <v>1.2278674777852701</v>
      </c>
      <c r="AO14" s="129">
        <v>0.94142539247993395</v>
      </c>
      <c r="AP14" s="129">
        <v>1.7326836271042301</v>
      </c>
      <c r="AQ14" s="129">
        <v>-0.92339098178680301</v>
      </c>
      <c r="AR14" s="129">
        <v>-0.52885124774491199</v>
      </c>
      <c r="AS14" s="129">
        <v>-1.6174960400893901</v>
      </c>
      <c r="AT14" s="129">
        <v>-0.115960292533217</v>
      </c>
      <c r="AU14" s="129">
        <v>0.32773043781229</v>
      </c>
      <c r="AV14" s="129">
        <v>-0.147875798575656</v>
      </c>
      <c r="AW14" s="130">
        <v>-1.0906545453385701</v>
      </c>
      <c r="AY14" s="1">
        <f t="shared" si="3"/>
        <v>1.9365804767543797</v>
      </c>
      <c r="AZ14" s="1">
        <f t="shared" si="0"/>
        <v>1.9897264527992202</v>
      </c>
      <c r="BA14" s="1"/>
      <c r="BB14" s="58">
        <f>Forcing!B14-(G14-G13)*Je22_Wm2</f>
        <v>-0.15343147200265658</v>
      </c>
      <c r="BC14" s="2">
        <f>Forcing!M14-(N14-N13)*Je22_Wm2</f>
        <v>6.7872321293012516E-2</v>
      </c>
      <c r="BD14" s="2">
        <f>Forcing!C14-(T14-T13)*Je22_Wm2</f>
        <v>-2.3186380940103918E-2</v>
      </c>
      <c r="BE14" s="2">
        <f>Forcing!D14-(AF14-AF13)*Je22_Wm2</f>
        <v>2.4641781646461074E-2</v>
      </c>
      <c r="BF14" s="2">
        <f>Forcing!E14-(AL14-AL13)*Je22_Wm2</f>
        <v>3.0138689745599148E-3</v>
      </c>
      <c r="BG14" s="2">
        <f>Forcing!F14-(Z14-Z13)*Je22_Wm2</f>
        <v>4.3849849915986207E-3</v>
      </c>
      <c r="BH14" s="66">
        <f>Forcing!K14-(AR14-AR13)*Je22_Wm2</f>
        <v>-0.15708613080954029</v>
      </c>
    </row>
    <row r="15" spans="1:60">
      <c r="A15">
        <v>1860</v>
      </c>
      <c r="B15" s="1">
        <f t="shared" si="1"/>
        <v>0.31306932367149753</v>
      </c>
      <c r="C15">
        <v>1860</v>
      </c>
      <c r="D15" s="46">
        <v>0.2318972</v>
      </c>
      <c r="E15" s="46">
        <f>'KNMI Hist N'!Z13</f>
        <v>0.29226666666669132</v>
      </c>
      <c r="F15" s="1">
        <f t="shared" si="2"/>
        <v>0.13819331246575622</v>
      </c>
      <c r="G15" s="128">
        <v>0.14158480322807801</v>
      </c>
      <c r="H15" s="129">
        <v>-0.94644145732463003</v>
      </c>
      <c r="I15" s="129">
        <v>0.78799326156375005</v>
      </c>
      <c r="J15" s="129">
        <v>-0.49975664584847701</v>
      </c>
      <c r="K15" s="129">
        <v>2.00529001256935</v>
      </c>
      <c r="L15" s="129">
        <v>-1.05396164409358</v>
      </c>
      <c r="M15" s="129">
        <v>0.55638529250205504</v>
      </c>
      <c r="N15" s="129">
        <v>-0.32513324199532101</v>
      </c>
      <c r="O15" s="129">
        <v>-0.53323168829858802</v>
      </c>
      <c r="P15" s="129">
        <v>0.41239737418903999</v>
      </c>
      <c r="Q15" s="129">
        <v>-0.33425672566578601</v>
      </c>
      <c r="R15" s="129">
        <v>-0.57246938988215401</v>
      </c>
      <c r="S15" s="129">
        <v>-0.59810578031911699</v>
      </c>
      <c r="T15" s="129">
        <v>1.0444403298812801</v>
      </c>
      <c r="U15" s="129">
        <v>3.2121594653658402E-2</v>
      </c>
      <c r="V15" s="129">
        <v>1.02063794056796</v>
      </c>
      <c r="W15" s="129">
        <v>1.9234649778496</v>
      </c>
      <c r="X15" s="129">
        <v>2.0293980928388198</v>
      </c>
      <c r="Y15" s="129">
        <v>0.216579043496373</v>
      </c>
      <c r="Z15" s="129">
        <v>0.90219340418418603</v>
      </c>
      <c r="AA15" s="129">
        <v>0.17894434446153901</v>
      </c>
      <c r="AB15" s="129">
        <v>0.57706470714112501</v>
      </c>
      <c r="AC15" s="129">
        <v>1.7603814639919999</v>
      </c>
      <c r="AD15" s="129">
        <v>2.2571585902295102</v>
      </c>
      <c r="AE15" s="129">
        <v>-0.26258208490325502</v>
      </c>
      <c r="AF15" s="129">
        <v>0.507549712444889</v>
      </c>
      <c r="AG15" s="129">
        <v>-0.39496024490276099</v>
      </c>
      <c r="AH15" s="129">
        <v>1.7614024856353301</v>
      </c>
      <c r="AI15" s="129">
        <v>1.1497533556122601</v>
      </c>
      <c r="AJ15" s="129">
        <v>1.3244364808028699</v>
      </c>
      <c r="AK15" s="129">
        <v>-1.30288351492326</v>
      </c>
      <c r="AL15" s="129">
        <v>0.62966723460141605</v>
      </c>
      <c r="AM15" s="129">
        <v>-0.36542335491578998</v>
      </c>
      <c r="AN15" s="129">
        <v>1.7082752428863499</v>
      </c>
      <c r="AO15" s="129">
        <v>1.0825516498674601</v>
      </c>
      <c r="AP15" s="129">
        <v>1.5093805269552101</v>
      </c>
      <c r="AQ15" s="129">
        <v>-0.78644789178615804</v>
      </c>
      <c r="AR15" s="129">
        <v>-0.112082030182569</v>
      </c>
      <c r="AS15" s="129">
        <v>-1.6512500962869201</v>
      </c>
      <c r="AT15" s="129">
        <v>0.39168889992493999</v>
      </c>
      <c r="AU15" s="129">
        <v>1.15996842254106</v>
      </c>
      <c r="AV15" s="129">
        <v>0.21775463847006099</v>
      </c>
      <c r="AW15" s="130">
        <v>-0.67857201556198199</v>
      </c>
      <c r="AY15" s="1">
        <f t="shared" si="3"/>
        <v>2.6466354089338813</v>
      </c>
      <c r="AZ15" s="1">
        <f t="shared" si="0"/>
        <v>2.5050506057058031</v>
      </c>
      <c r="BA15" s="1"/>
      <c r="BB15" s="58">
        <f>Forcing!B15-(G15-G14)*Je22_Wm2</f>
        <v>-6.1177113928482331E-2</v>
      </c>
      <c r="BC15" s="2">
        <f>Forcing!M15-(N15-N14)*Je22_Wm2</f>
        <v>2.6055434629476834E-2</v>
      </c>
      <c r="BD15" s="2">
        <f>Forcing!C15-(T15-T14)*Je22_Wm2</f>
        <v>-2.4531549791923485E-2</v>
      </c>
      <c r="BE15" s="2">
        <f>Forcing!D15-(AF15-AF14)*Je22_Wm2</f>
        <v>-3.7137241595674046E-2</v>
      </c>
      <c r="BF15" s="2">
        <f>Forcing!E15-(AL15-AL14)*Je22_Wm2</f>
        <v>-3.9011382573813327E-2</v>
      </c>
      <c r="BG15" s="2">
        <f>Forcing!F15-(Z15-Z14)*Je22_Wm2</f>
        <v>-3.851078241532116E-2</v>
      </c>
      <c r="BH15" s="66">
        <f>Forcing!K15-(AR15-AR14)*Je22_Wm2</f>
        <v>-0.28106538410621495</v>
      </c>
    </row>
    <row r="16" spans="1:60">
      <c r="A16">
        <v>1861</v>
      </c>
      <c r="B16" s="1">
        <f t="shared" si="1"/>
        <v>0.71069122383252814</v>
      </c>
      <c r="C16">
        <v>1861</v>
      </c>
      <c r="D16" s="46">
        <v>0.26194919999999999</v>
      </c>
      <c r="E16" s="46">
        <f>'KNMI Hist N'!Z14</f>
        <v>0.31253333333335814</v>
      </c>
      <c r="F16" s="1">
        <f t="shared" si="2"/>
        <v>0.12777656111205776</v>
      </c>
      <c r="G16" s="128">
        <v>0.39192105283038098</v>
      </c>
      <c r="H16" s="129">
        <v>-0.81124775618452305</v>
      </c>
      <c r="I16" s="129">
        <v>1.1553934826410399</v>
      </c>
      <c r="J16" s="129">
        <v>-0.48470794369735998</v>
      </c>
      <c r="K16" s="129">
        <v>2.5717448713999902</v>
      </c>
      <c r="L16" s="129">
        <v>-1.05947421048372</v>
      </c>
      <c r="M16" s="129">
        <v>0.97981787330685099</v>
      </c>
      <c r="N16" s="129">
        <v>-0.26677490789888803</v>
      </c>
      <c r="O16" s="129">
        <v>-0.60574195325279301</v>
      </c>
      <c r="P16" s="129">
        <v>0.73087524729853903</v>
      </c>
      <c r="Q16" s="129">
        <v>-0.56270453467443504</v>
      </c>
      <c r="R16" s="129">
        <v>-0.37590381486945301</v>
      </c>
      <c r="S16" s="129">
        <v>-0.52039948399629898</v>
      </c>
      <c r="T16" s="129">
        <v>0.93132527619878003</v>
      </c>
      <c r="U16" s="129">
        <v>-9.1288551531033602E-2</v>
      </c>
      <c r="V16" s="129">
        <v>1.10084445670577</v>
      </c>
      <c r="W16" s="129">
        <v>1.60473900005125</v>
      </c>
      <c r="X16" s="129">
        <v>1.85533160752407</v>
      </c>
      <c r="Y16" s="129">
        <v>0.186999868243831</v>
      </c>
      <c r="Z16" s="129">
        <v>0.925620098087368</v>
      </c>
      <c r="AA16" s="129">
        <v>1.27053293740737E-3</v>
      </c>
      <c r="AB16" s="129">
        <v>1.19905993814384</v>
      </c>
      <c r="AC16" s="129">
        <v>1.51611450125771</v>
      </c>
      <c r="AD16" s="129">
        <v>2.2177816200226701</v>
      </c>
      <c r="AE16" s="129">
        <v>-0.306126101924794</v>
      </c>
      <c r="AF16" s="129">
        <v>0.51230844159588096</v>
      </c>
      <c r="AG16" s="129">
        <v>-1.10655402284164</v>
      </c>
      <c r="AH16" s="129">
        <v>2.4632122335159301</v>
      </c>
      <c r="AI16" s="129">
        <v>1.4536819124649301</v>
      </c>
      <c r="AJ16" s="129">
        <v>1.1470198110735701</v>
      </c>
      <c r="AK16" s="129">
        <v>-1.39581772623338</v>
      </c>
      <c r="AL16" s="129">
        <v>0.53728636291385701</v>
      </c>
      <c r="AM16" s="129">
        <v>-0.48392363580242698</v>
      </c>
      <c r="AN16" s="129">
        <v>1.67035285974023</v>
      </c>
      <c r="AO16" s="129">
        <v>1.0889340151673199</v>
      </c>
      <c r="AP16" s="129">
        <v>1.1824572794966099</v>
      </c>
      <c r="AQ16" s="129">
        <v>-0.77138870403245097</v>
      </c>
      <c r="AR16" s="129">
        <v>0.103020848194444</v>
      </c>
      <c r="AS16" s="129">
        <v>-1.4891379091157599</v>
      </c>
      <c r="AT16" s="129">
        <v>0.59201921803435698</v>
      </c>
      <c r="AU16" s="129">
        <v>1.5935415465035301</v>
      </c>
      <c r="AV16" s="129">
        <v>0.39064856838353001</v>
      </c>
      <c r="AW16" s="130">
        <v>-0.57196718283343795</v>
      </c>
      <c r="AY16" s="1">
        <f t="shared" si="3"/>
        <v>2.7427861190914418</v>
      </c>
      <c r="AZ16" s="1">
        <f t="shared" si="0"/>
        <v>2.3508650662610608</v>
      </c>
      <c r="BA16" s="1"/>
      <c r="BB16" s="58">
        <f>Forcing!B16-(G16-G15)*Je22_Wm2</f>
        <v>-8.7313011003030128E-2</v>
      </c>
      <c r="BC16" s="2">
        <f>Forcing!M16-(N16-N15)*Je22_Wm2</f>
        <v>-3.5596318443884882E-2</v>
      </c>
      <c r="BD16" s="2">
        <f>Forcing!C16-(T16-T15)*Je22_Wm2</f>
        <v>0.12757424833683256</v>
      </c>
      <c r="BE16" s="2">
        <f>Forcing!D16-(AF16-AF15)*Je22_Wm2</f>
        <v>-7.7917080276600605E-4</v>
      </c>
      <c r="BF16" s="2">
        <f>Forcing!E16-(AL16-AL15)*Je22_Wm2</f>
        <v>7.1667221317974164E-2</v>
      </c>
      <c r="BG16" s="2">
        <f>Forcing!F16-(Z16-Z15)*Je22_Wm2</f>
        <v>-3.1622976913876007E-2</v>
      </c>
      <c r="BH16" s="66">
        <f>Forcing!K16-(AR16-AR15)*Je22_Wm2</f>
        <v>-0.13731318747212506</v>
      </c>
    </row>
    <row r="17" spans="1:60">
      <c r="A17">
        <v>1862</v>
      </c>
      <c r="B17" s="1">
        <f t="shared" si="1"/>
        <v>0.94626971819645722</v>
      </c>
      <c r="C17">
        <v>1862</v>
      </c>
      <c r="D17" s="46">
        <v>3.063929E-2</v>
      </c>
      <c r="E17" s="46">
        <f>'KNMI Hist N'!Z15</f>
        <v>7.8700000000021461E-2</v>
      </c>
      <c r="F17" s="1">
        <f t="shared" si="2"/>
        <v>5.2617543026907257E-2</v>
      </c>
      <c r="G17" s="128">
        <v>0.55310351856481799</v>
      </c>
      <c r="H17" s="129">
        <v>-0.77563377458368499</v>
      </c>
      <c r="I17" s="129">
        <v>1.42780091158707</v>
      </c>
      <c r="J17" s="129">
        <v>-0.295855296298559</v>
      </c>
      <c r="K17" s="129">
        <v>2.6051488294887899</v>
      </c>
      <c r="L17" s="129">
        <v>-0.76559210671338696</v>
      </c>
      <c r="M17" s="129">
        <v>1.12275254790867</v>
      </c>
      <c r="N17" s="129">
        <v>-0.47681729126583899</v>
      </c>
      <c r="O17" s="129">
        <v>-0.91527705211177102</v>
      </c>
      <c r="P17" s="129">
        <v>0.422338822454076</v>
      </c>
      <c r="Q17" s="129">
        <v>-0.84446195239271804</v>
      </c>
      <c r="R17" s="129">
        <v>-0.22797169647698001</v>
      </c>
      <c r="S17" s="129">
        <v>-0.81871457780180301</v>
      </c>
      <c r="T17" s="129">
        <v>1.0115577725868801</v>
      </c>
      <c r="U17" s="129">
        <v>0.36028493424562003</v>
      </c>
      <c r="V17" s="129">
        <v>0.94711913865009401</v>
      </c>
      <c r="W17" s="129">
        <v>1.70539477289032</v>
      </c>
      <c r="X17" s="129">
        <v>1.70532286290572</v>
      </c>
      <c r="Y17" s="129">
        <v>0.33966715424267402</v>
      </c>
      <c r="Z17" s="129">
        <v>0.94396387523359904</v>
      </c>
      <c r="AA17" s="129">
        <v>-0.18208628167615901</v>
      </c>
      <c r="AB17" s="129">
        <v>1.5283398691222301</v>
      </c>
      <c r="AC17" s="129">
        <v>1.3933156067921499</v>
      </c>
      <c r="AD17" s="129">
        <v>2.5297931333078201</v>
      </c>
      <c r="AE17" s="129">
        <v>-0.54954295137805598</v>
      </c>
      <c r="AF17" s="129">
        <v>0.56056834558920698</v>
      </c>
      <c r="AG17" s="129">
        <v>-1.41537960233922</v>
      </c>
      <c r="AH17" s="129">
        <v>2.7290579048581298</v>
      </c>
      <c r="AI17" s="129">
        <v>1.4176760859756099</v>
      </c>
      <c r="AJ17" s="129">
        <v>1.5119835349720601</v>
      </c>
      <c r="AK17" s="129">
        <v>-1.44049619552054</v>
      </c>
      <c r="AL17" s="129">
        <v>0.459115969940254</v>
      </c>
      <c r="AM17" s="129">
        <v>-0.76635903311619102</v>
      </c>
      <c r="AN17" s="129">
        <v>1.2887157760129799</v>
      </c>
      <c r="AO17" s="129">
        <v>1.09914620874238</v>
      </c>
      <c r="AP17" s="129">
        <v>1.3490903942410599</v>
      </c>
      <c r="AQ17" s="129">
        <v>-0.67501349617897599</v>
      </c>
      <c r="AR17" s="129">
        <v>8.9079392828862694E-2</v>
      </c>
      <c r="AS17" s="129">
        <v>-1.3661283619112301</v>
      </c>
      <c r="AT17" s="129">
        <v>0.46178524870050103</v>
      </c>
      <c r="AU17" s="129">
        <v>1.5306666991146101</v>
      </c>
      <c r="AV17" s="129">
        <v>0.44995431710845901</v>
      </c>
      <c r="AW17" s="130">
        <v>-0.63088093886802499</v>
      </c>
      <c r="AY17" s="1">
        <f t="shared" si="3"/>
        <v>2.5874680649129638</v>
      </c>
      <c r="AZ17" s="1">
        <f t="shared" si="0"/>
        <v>2.0343645463481459</v>
      </c>
      <c r="BA17" s="1"/>
      <c r="BB17" s="58">
        <f>Forcing!B17-(G17-G16)*Je22_Wm2</f>
        <v>-0.30832831122108539</v>
      </c>
      <c r="BC17" s="2">
        <f>Forcing!M17-(N17-N16)*Je22_Wm2</f>
        <v>0.13108052710087656</v>
      </c>
      <c r="BD17" s="2">
        <f>Forcing!C17-(T17-T16)*Je22_Wm2</f>
        <v>1.1602519742989877E-2</v>
      </c>
      <c r="BE17" s="2">
        <f>Forcing!D17-(AF17-AF16)*Je22_Wm2</f>
        <v>-2.7678400379855462E-2</v>
      </c>
      <c r="BF17" s="2">
        <f>Forcing!E17-(AL17-AL16)*Je22_Wm2</f>
        <v>4.0452114036607471E-2</v>
      </c>
      <c r="BG17" s="2">
        <f>Forcing!F17-(Z17-Z16)*Je22_Wm2</f>
        <v>-2.9793485607809471E-2</v>
      </c>
      <c r="BH17" s="66">
        <f>Forcing!K17-(AR17-AR16)*Je22_Wm2</f>
        <v>-0.25323435621797402</v>
      </c>
    </row>
    <row r="18" spans="1:60">
      <c r="A18">
        <v>1863</v>
      </c>
      <c r="B18" s="1">
        <f t="shared" si="1"/>
        <v>1.0719349275362318</v>
      </c>
      <c r="C18">
        <v>1863</v>
      </c>
      <c r="D18" s="46">
        <v>0.12543689999999999</v>
      </c>
      <c r="E18" s="46">
        <f>'KNMI Hist N'!Z16</f>
        <v>0.17603333333333163</v>
      </c>
      <c r="F18" s="1">
        <f t="shared" si="2"/>
        <v>5.328660420777645E-2</v>
      </c>
      <c r="G18" s="128">
        <v>0.56138173890737697</v>
      </c>
      <c r="H18" s="129">
        <v>-0.67172459821270003</v>
      </c>
      <c r="I18" s="129">
        <v>1.9364447000810601</v>
      </c>
      <c r="J18" s="129">
        <v>-0.41146344337740998</v>
      </c>
      <c r="K18" s="129">
        <v>2.4714877753198801</v>
      </c>
      <c r="L18" s="129">
        <v>-0.84446365790017897</v>
      </c>
      <c r="M18" s="129">
        <v>0.88800965753359795</v>
      </c>
      <c r="N18" s="129">
        <v>-0.37388536193463001</v>
      </c>
      <c r="O18" s="129">
        <v>-1.2452455629947801</v>
      </c>
      <c r="P18" s="129">
        <v>0.78344304497982398</v>
      </c>
      <c r="Q18" s="129">
        <v>-0.63644059382274198</v>
      </c>
      <c r="R18" s="129">
        <v>0.186410738781113</v>
      </c>
      <c r="S18" s="129">
        <v>-0.95759443661656696</v>
      </c>
      <c r="T18" s="129">
        <v>1.0510861380846901</v>
      </c>
      <c r="U18" s="129">
        <v>0.33152389847596903</v>
      </c>
      <c r="V18" s="129">
        <v>1.02941733494974</v>
      </c>
      <c r="W18" s="129">
        <v>1.96141758236474</v>
      </c>
      <c r="X18" s="129">
        <v>1.69050336670775</v>
      </c>
      <c r="Y18" s="129">
        <v>0.24256850792527199</v>
      </c>
      <c r="Z18" s="129">
        <v>0.88379383173766302</v>
      </c>
      <c r="AA18" s="129">
        <v>-0.21010429134716199</v>
      </c>
      <c r="AB18" s="129">
        <v>1.3805019791236399</v>
      </c>
      <c r="AC18" s="129">
        <v>1.07276533079089</v>
      </c>
      <c r="AD18" s="129">
        <v>2.4936446349043502</v>
      </c>
      <c r="AE18" s="129">
        <v>-0.31783849478341603</v>
      </c>
      <c r="AF18" s="129">
        <v>0.61760409759950397</v>
      </c>
      <c r="AG18" s="129">
        <v>-1.3357671194584999</v>
      </c>
      <c r="AH18" s="129">
        <v>2.7600327304894199</v>
      </c>
      <c r="AI18" s="129">
        <v>1.2919153776097001</v>
      </c>
      <c r="AJ18" s="129">
        <v>2.13712412673876</v>
      </c>
      <c r="AK18" s="129">
        <v>-1.7652846273818601</v>
      </c>
      <c r="AL18" s="129">
        <v>0.44411409818288899</v>
      </c>
      <c r="AM18" s="129">
        <v>-1.0128152475537799</v>
      </c>
      <c r="AN18" s="129">
        <v>1.4967392977896199</v>
      </c>
      <c r="AO18" s="129">
        <v>0.61596339482015705</v>
      </c>
      <c r="AP18" s="129">
        <v>1.7945025188915</v>
      </c>
      <c r="AQ18" s="129">
        <v>-0.673819473033066</v>
      </c>
      <c r="AR18" s="129">
        <v>0.110132995475116</v>
      </c>
      <c r="AS18" s="129">
        <v>-1.5931828946891</v>
      </c>
      <c r="AT18" s="129">
        <v>0.442962459225611</v>
      </c>
      <c r="AU18" s="129">
        <v>1.4034186056684399</v>
      </c>
      <c r="AV18" s="129">
        <v>0.42209987361844598</v>
      </c>
      <c r="AW18" s="130">
        <v>-0.124633066447813</v>
      </c>
      <c r="AY18" s="1">
        <f t="shared" si="3"/>
        <v>2.7328457991452315</v>
      </c>
      <c r="AZ18" s="1">
        <f t="shared" si="0"/>
        <v>2.1714640602378545</v>
      </c>
      <c r="BA18" s="1"/>
      <c r="BB18" s="58">
        <f>Forcing!B18-(G18-G17)*Je22_Wm2</f>
        <v>-0.11920377483272912</v>
      </c>
      <c r="BC18" s="2">
        <f>Forcing!M18-(N18-N17)*Je22_Wm2</f>
        <v>-6.3276521084680779E-2</v>
      </c>
      <c r="BD18" s="2">
        <f>Forcing!C18-(T18-T17)*Je22_Wm2</f>
        <v>4.1437285025859971E-2</v>
      </c>
      <c r="BE18" s="2">
        <f>Forcing!D18-(AF18-AF17)*Je22_Wm2</f>
        <v>-3.2964201998394428E-2</v>
      </c>
      <c r="BF18" s="2">
        <f>Forcing!E18-(AL18-AL17)*Je22_Wm2</f>
        <v>-1.132563763867633E-2</v>
      </c>
      <c r="BG18" s="2">
        <f>Forcing!F18-(Z18-Z17)*Je22_Wm2</f>
        <v>1.7640597010976269E-2</v>
      </c>
      <c r="BH18" s="66">
        <f>Forcing!K18-(AR18-AR17)*Je22_Wm2</f>
        <v>-0.17269828724332328</v>
      </c>
    </row>
    <row r="19" spans="1:60">
      <c r="A19">
        <v>1864</v>
      </c>
      <c r="B19" s="1">
        <f t="shared" si="1"/>
        <v>1.36245884057971</v>
      </c>
      <c r="C19">
        <v>1864</v>
      </c>
      <c r="D19" s="46">
        <v>0.23539379999999999</v>
      </c>
      <c r="E19" s="46">
        <f>'KNMI Hist N'!Z17</f>
        <v>0.28511666666667662</v>
      </c>
      <c r="F19" s="1">
        <f t="shared" si="2"/>
        <v>7.865907048920201E-2</v>
      </c>
      <c r="G19" s="128">
        <v>0.72471899105363102</v>
      </c>
      <c r="H19" s="129">
        <v>-0.430921129486524</v>
      </c>
      <c r="I19" s="129">
        <v>2.02364202835621</v>
      </c>
      <c r="J19" s="129">
        <v>-0.18325351915201299</v>
      </c>
      <c r="K19" s="129">
        <v>2.6268548676729702</v>
      </c>
      <c r="L19" s="129">
        <v>-0.53495533860896805</v>
      </c>
      <c r="M19" s="129">
        <v>0.84694703754010103</v>
      </c>
      <c r="N19" s="129">
        <v>-0.27580966867757301</v>
      </c>
      <c r="O19" s="129">
        <v>-1.2976567271082999</v>
      </c>
      <c r="P19" s="129">
        <v>1.11634883658012</v>
      </c>
      <c r="Q19" s="129">
        <v>-0.95150636442746395</v>
      </c>
      <c r="R19" s="129">
        <v>0.58045424519339806</v>
      </c>
      <c r="S19" s="129">
        <v>-0.82668833362562799</v>
      </c>
      <c r="T19" s="129">
        <v>0.94184667672079103</v>
      </c>
      <c r="U19" s="129">
        <v>0.111462412400407</v>
      </c>
      <c r="V19" s="129">
        <v>1.2904327888190601</v>
      </c>
      <c r="W19" s="129">
        <v>1.97420586631772</v>
      </c>
      <c r="X19" s="129">
        <v>1.54337833622197</v>
      </c>
      <c r="Y19" s="129">
        <v>-0.210246020155201</v>
      </c>
      <c r="Z19" s="129">
        <v>0.71983812620214105</v>
      </c>
      <c r="AA19" s="129">
        <v>-0.55639076119801301</v>
      </c>
      <c r="AB19" s="129">
        <v>1.41873327921502</v>
      </c>
      <c r="AC19" s="129">
        <v>0.79892302003911198</v>
      </c>
      <c r="AD19" s="129">
        <v>2.36137932152154</v>
      </c>
      <c r="AE19" s="129">
        <v>-0.42345422856696802</v>
      </c>
      <c r="AF19" s="129">
        <v>0.62142113962650303</v>
      </c>
      <c r="AG19" s="129">
        <v>-1.3558437697560899</v>
      </c>
      <c r="AH19" s="129">
        <v>2.6508309672945498</v>
      </c>
      <c r="AI19" s="129">
        <v>1.3725459712866599</v>
      </c>
      <c r="AJ19" s="129">
        <v>2.13908832581162</v>
      </c>
      <c r="AK19" s="129">
        <v>-1.69951579650423</v>
      </c>
      <c r="AL19" s="129">
        <v>0.51792049328793599</v>
      </c>
      <c r="AM19" s="129">
        <v>-0.56495563385182301</v>
      </c>
      <c r="AN19" s="129">
        <v>1.3480470123795201</v>
      </c>
      <c r="AO19" s="129">
        <v>0.65354626007310301</v>
      </c>
      <c r="AP19" s="129">
        <v>1.8167852942452201</v>
      </c>
      <c r="AQ19" s="129">
        <v>-0.66382046640633896</v>
      </c>
      <c r="AR19" s="129">
        <v>0.215499028194376</v>
      </c>
      <c r="AS19" s="129">
        <v>-1.42026102819178</v>
      </c>
      <c r="AT19" s="129">
        <v>0.64781232257480403</v>
      </c>
      <c r="AU19" s="129">
        <v>1.0463894570466701</v>
      </c>
      <c r="AV19" s="129">
        <v>0.83092964225280397</v>
      </c>
      <c r="AW19" s="130">
        <v>-2.7375252710615701E-2</v>
      </c>
      <c r="AY19" s="1">
        <f t="shared" si="3"/>
        <v>2.7407157953541743</v>
      </c>
      <c r="AZ19" s="1">
        <f t="shared" si="0"/>
        <v>2.0159968043005434</v>
      </c>
      <c r="BA19" s="1"/>
      <c r="BB19" s="58">
        <f>Forcing!B19-(G19-G18)*Je22_Wm2</f>
        <v>-8.3138233582823767E-2</v>
      </c>
      <c r="BC19" s="2">
        <f>Forcing!M19-(N19-N18)*Je22_Wm2</f>
        <v>-6.0260798482632397E-2</v>
      </c>
      <c r="BD19" s="2">
        <f>Forcing!C19-(T19-T18)*Je22_Wm2</f>
        <v>0.13931290550698133</v>
      </c>
      <c r="BE19" s="2">
        <f>Forcing!D19-(AF19-AF18)*Je22_Wm2</f>
        <v>1.8761690123358238E-4</v>
      </c>
      <c r="BF19" s="2">
        <f>Forcing!E19-(AL19-AL18)*Je22_Wm2</f>
        <v>-7.5957771360234183E-2</v>
      </c>
      <c r="BG19" s="2">
        <f>Forcing!F19-(Z19-Z18)*Je22_Wm2</f>
        <v>8.0766493137559139E-2</v>
      </c>
      <c r="BH19" s="66">
        <f>Forcing!K19-(AR19-AR18)*Je22_Wm2</f>
        <v>-8.8936906318660455E-2</v>
      </c>
    </row>
    <row r="20" spans="1:60">
      <c r="A20">
        <v>1865</v>
      </c>
      <c r="B20" s="1">
        <f t="shared" si="1"/>
        <v>1.7074765539452494</v>
      </c>
      <c r="C20">
        <v>1865</v>
      </c>
      <c r="D20" s="46">
        <v>0.19311819999999999</v>
      </c>
      <c r="E20" s="46">
        <f>'KNMI Hist N'!Z18</f>
        <v>0.2508666666666528</v>
      </c>
      <c r="F20" s="1">
        <f t="shared" si="2"/>
        <v>3.2484435933801951E-2</v>
      </c>
      <c r="G20" s="128">
        <v>0.814712078647158</v>
      </c>
      <c r="H20" s="129">
        <v>-0.394426360346806</v>
      </c>
      <c r="I20" s="129">
        <v>1.9027059803665001</v>
      </c>
      <c r="J20" s="129">
        <v>-0.48967733996342899</v>
      </c>
      <c r="K20" s="129">
        <v>3.1338677850941599</v>
      </c>
      <c r="L20" s="129">
        <v>-0.490212794814404</v>
      </c>
      <c r="M20" s="129">
        <v>1.2260152015469199</v>
      </c>
      <c r="N20" s="129">
        <v>-0.24972946705708901</v>
      </c>
      <c r="O20" s="129">
        <v>-1.2910224076469099</v>
      </c>
      <c r="P20" s="129">
        <v>1.09724909422743</v>
      </c>
      <c r="Q20" s="129">
        <v>-0.80390275809165002</v>
      </c>
      <c r="R20" s="129">
        <v>0.33853762278636301</v>
      </c>
      <c r="S20" s="129">
        <v>-0.58950888656068301</v>
      </c>
      <c r="T20" s="129">
        <v>0.95761081634914902</v>
      </c>
      <c r="U20" s="129">
        <v>7.6018097675803198E-2</v>
      </c>
      <c r="V20" s="129">
        <v>1.382925046675</v>
      </c>
      <c r="W20" s="129">
        <v>1.8661464064237601</v>
      </c>
      <c r="X20" s="129">
        <v>1.6328544536104099</v>
      </c>
      <c r="Y20" s="129">
        <v>-0.16988992263923799</v>
      </c>
      <c r="Z20" s="129">
        <v>0.80032003559898701</v>
      </c>
      <c r="AA20" s="129">
        <v>-0.57784641634032496</v>
      </c>
      <c r="AB20" s="129">
        <v>1.51876342314841</v>
      </c>
      <c r="AC20" s="129">
        <v>0.940645144504199</v>
      </c>
      <c r="AD20" s="129">
        <v>2.3926250679449201</v>
      </c>
      <c r="AE20" s="129">
        <v>-0.27258704126227701</v>
      </c>
      <c r="AF20" s="129">
        <v>0.47544759292392302</v>
      </c>
      <c r="AG20" s="129">
        <v>-1.7468362016326</v>
      </c>
      <c r="AH20" s="129">
        <v>2.3535197297767398</v>
      </c>
      <c r="AI20" s="129">
        <v>1.0916959342253401</v>
      </c>
      <c r="AJ20" s="129">
        <v>2.0611021865996699</v>
      </c>
      <c r="AK20" s="129">
        <v>-1.38224368434954</v>
      </c>
      <c r="AL20" s="129">
        <v>0.58242157933125704</v>
      </c>
      <c r="AM20" s="129">
        <v>-0.59597816176759799</v>
      </c>
      <c r="AN20" s="129">
        <v>1.05476483458889</v>
      </c>
      <c r="AO20" s="129">
        <v>0.88670374764463999</v>
      </c>
      <c r="AP20" s="129">
        <v>1.73582707611985</v>
      </c>
      <c r="AQ20" s="129">
        <v>-0.16920959992950299</v>
      </c>
      <c r="AR20" s="129">
        <v>0.28379586551944702</v>
      </c>
      <c r="AS20" s="129">
        <v>-1.0179075229029</v>
      </c>
      <c r="AT20" s="129">
        <v>0.67130891962297001</v>
      </c>
      <c r="AU20" s="129">
        <v>1.2319309720450999</v>
      </c>
      <c r="AV20" s="129">
        <v>0.65001442740410798</v>
      </c>
      <c r="AW20" s="130">
        <v>-0.116367468572042</v>
      </c>
      <c r="AY20" s="1">
        <f t="shared" si="3"/>
        <v>2.8498664226656745</v>
      </c>
      <c r="AZ20" s="1">
        <f t="shared" si="0"/>
        <v>2.0351543440185162</v>
      </c>
      <c r="BA20" s="1"/>
      <c r="BB20" s="58">
        <f>Forcing!B20-(G20-G19)*Je22_Wm2</f>
        <v>2.0457892604419742E-2</v>
      </c>
      <c r="BC20" s="2">
        <f>Forcing!M20-(N20-N19)*Je22_Wm2</f>
        <v>-1.5551598176320562E-2</v>
      </c>
      <c r="BD20" s="2">
        <f>Forcing!C20-(T20-T19)*Je22_Wm2</f>
        <v>6.6345969290789689E-2</v>
      </c>
      <c r="BE20" s="2">
        <f>Forcing!D20-(AF20-AF19)*Je22_Wm2</f>
        <v>9.337957250230218E-2</v>
      </c>
      <c r="BF20" s="2">
        <f>Forcing!E20-(AL20-AL19)*Je22_Wm2</f>
        <v>-8.3576974432902379E-2</v>
      </c>
      <c r="BG20" s="2">
        <f>Forcing!F20-(Z20-Z19)*Je22_Wm2</f>
        <v>-7.2362265735441342E-2</v>
      </c>
      <c r="BH20" s="66">
        <f>Forcing!K20-(AR20-AR19)*Je22_Wm2</f>
        <v>6.0436402113089177E-4</v>
      </c>
    </row>
    <row r="21" spans="1:60">
      <c r="A21">
        <v>1866</v>
      </c>
      <c r="B21" s="1">
        <f t="shared" si="1"/>
        <v>1.9340308856682769</v>
      </c>
      <c r="C21">
        <v>1866</v>
      </c>
      <c r="D21" s="46">
        <v>8.8262279999999999E-2</v>
      </c>
      <c r="E21" s="46">
        <f>'KNMI Hist N'!Z19</f>
        <v>0.14671666666665809</v>
      </c>
      <c r="F21" s="1">
        <f t="shared" si="2"/>
        <v>5.7911319738325868E-2</v>
      </c>
      <c r="G21" s="128">
        <v>0.82933875251515099</v>
      </c>
      <c r="H21" s="129">
        <v>-0.40631485486351099</v>
      </c>
      <c r="I21" s="129">
        <v>1.8588053005195799</v>
      </c>
      <c r="J21" s="129">
        <v>-0.59905939343341996</v>
      </c>
      <c r="K21" s="129">
        <v>3.07263680970591</v>
      </c>
      <c r="L21" s="129">
        <v>-0.37042618216275502</v>
      </c>
      <c r="M21" s="129">
        <v>1.42039083532509</v>
      </c>
      <c r="N21" s="129">
        <v>-0.19539916166479099</v>
      </c>
      <c r="O21" s="129">
        <v>-1.1974826662287801</v>
      </c>
      <c r="P21" s="129">
        <v>1.1005364588147899</v>
      </c>
      <c r="Q21" s="129">
        <v>-0.79182648609293504</v>
      </c>
      <c r="R21" s="129">
        <v>0.32277818785281198</v>
      </c>
      <c r="S21" s="129">
        <v>-0.41100130266984902</v>
      </c>
      <c r="T21" s="129">
        <v>1.14706195944994</v>
      </c>
      <c r="U21" s="129">
        <v>0.40863937970227998</v>
      </c>
      <c r="V21" s="129">
        <v>1.154588389111</v>
      </c>
      <c r="W21" s="129">
        <v>2.0611474439826099</v>
      </c>
      <c r="X21" s="129">
        <v>1.8661113369781199</v>
      </c>
      <c r="Y21" s="129">
        <v>0.24482324747570899</v>
      </c>
      <c r="Z21" s="129">
        <v>0.65652626153953997</v>
      </c>
      <c r="AA21" s="129">
        <v>-0.51913151701666505</v>
      </c>
      <c r="AB21" s="129">
        <v>1.39602981647385</v>
      </c>
      <c r="AC21" s="129">
        <v>0.70925093114071902</v>
      </c>
      <c r="AD21" s="129">
        <v>2.2230269552793702</v>
      </c>
      <c r="AE21" s="129">
        <v>-0.52654487817957996</v>
      </c>
      <c r="AF21" s="129">
        <v>0.413027694809801</v>
      </c>
      <c r="AG21" s="129">
        <v>-2.1314585371647299</v>
      </c>
      <c r="AH21" s="129">
        <v>2.5408080135544799</v>
      </c>
      <c r="AI21" s="129">
        <v>0.98009554323115999</v>
      </c>
      <c r="AJ21" s="129">
        <v>2.06605917020409</v>
      </c>
      <c r="AK21" s="129">
        <v>-1.3903657157760001</v>
      </c>
      <c r="AL21" s="129">
        <v>0.44879268219410401</v>
      </c>
      <c r="AM21" s="129">
        <v>-0.63324382811390101</v>
      </c>
      <c r="AN21" s="129">
        <v>0.62501750465603401</v>
      </c>
      <c r="AO21" s="129">
        <v>0.28574067836063499</v>
      </c>
      <c r="AP21" s="129">
        <v>2.0511507809374301</v>
      </c>
      <c r="AQ21" s="129">
        <v>-8.4701724869677503E-2</v>
      </c>
      <c r="AR21" s="129">
        <v>0.45434910090127101</v>
      </c>
      <c r="AS21" s="129">
        <v>-0.89523458145255097</v>
      </c>
      <c r="AT21" s="129">
        <v>0.96451074612088605</v>
      </c>
      <c r="AU21" s="129">
        <v>1.47079811868874</v>
      </c>
      <c r="AV21" s="129">
        <v>0.77166077711271996</v>
      </c>
      <c r="AW21" s="130">
        <v>-3.9989555963439199E-2</v>
      </c>
      <c r="AY21" s="1">
        <f t="shared" si="3"/>
        <v>2.9243585372298648</v>
      </c>
      <c r="AZ21" s="1">
        <f t="shared" si="0"/>
        <v>2.0950197847147138</v>
      </c>
      <c r="BA21" s="1"/>
      <c r="BB21" s="58">
        <f>Forcing!B21-(G21-G20)*Je22_Wm2</f>
        <v>9.1357835527976355E-2</v>
      </c>
      <c r="BC21" s="2">
        <f>Forcing!M21-(N21-N20)*Je22_Wm2</f>
        <v>-3.3094912618617071E-2</v>
      </c>
      <c r="BD21" s="2">
        <f>Forcing!C21-(T21-T20)*Je22_Wm2</f>
        <v>-3.7087359865591224E-2</v>
      </c>
      <c r="BE21" s="2">
        <f>Forcing!D21-(AF21-AF20)*Je22_Wm2</f>
        <v>4.1640756728869771E-2</v>
      </c>
      <c r="BF21" s="2">
        <f>Forcing!E21-(AL21-AL20)*Je22_Wm2</f>
        <v>2.9893445122172027E-2</v>
      </c>
      <c r="BG21" s="2">
        <f>Forcing!F21-(Z21-Z20)*Je22_Wm2</f>
        <v>6.5587933690916617E-2</v>
      </c>
      <c r="BH21" s="66">
        <f>Forcing!K21-(AR21-AR20)*Je22_Wm2</f>
        <v>-3.3830259172112687E-2</v>
      </c>
    </row>
    <row r="22" spans="1:60">
      <c r="A22">
        <v>1867</v>
      </c>
      <c r="B22" s="1">
        <f t="shared" si="1"/>
        <v>2.0669133252818033</v>
      </c>
      <c r="C22">
        <v>1867</v>
      </c>
      <c r="D22" s="46">
        <v>7.6777709999999999E-2</v>
      </c>
      <c r="E22" s="46">
        <f>'KNMI Hist N'!Z20</f>
        <v>0.14181666666669437</v>
      </c>
      <c r="F22" s="1">
        <f t="shared" si="2"/>
        <v>9.4261834672503098E-2</v>
      </c>
      <c r="G22" s="128">
        <v>1.0012219650829901</v>
      </c>
      <c r="H22" s="129">
        <v>-0.55080525812680503</v>
      </c>
      <c r="I22" s="129">
        <v>1.99202120193035</v>
      </c>
      <c r="J22" s="129">
        <v>-0.24048698796555201</v>
      </c>
      <c r="K22" s="129">
        <v>3.4067046607694902</v>
      </c>
      <c r="L22" s="129">
        <v>-0.41631298342025103</v>
      </c>
      <c r="M22" s="129">
        <v>1.81621115731074</v>
      </c>
      <c r="N22" s="129">
        <v>-0.20967630295510101</v>
      </c>
      <c r="O22" s="129">
        <v>-1.3463394861597699</v>
      </c>
      <c r="P22" s="129">
        <v>1.0532592136134999</v>
      </c>
      <c r="Q22" s="129">
        <v>-0.63916303189211499</v>
      </c>
      <c r="R22" s="129">
        <v>0.49586385725597798</v>
      </c>
      <c r="S22" s="129">
        <v>-0.61200206759309705</v>
      </c>
      <c r="T22" s="129">
        <v>1.2265438378864899</v>
      </c>
      <c r="U22" s="129">
        <v>0.26908060931849198</v>
      </c>
      <c r="V22" s="129">
        <v>1.33829899440567</v>
      </c>
      <c r="W22" s="129">
        <v>2.23936725349225</v>
      </c>
      <c r="X22" s="129">
        <v>1.93465496161769</v>
      </c>
      <c r="Y22" s="129">
        <v>0.351317370598354</v>
      </c>
      <c r="Z22" s="129">
        <v>0.64069494260284698</v>
      </c>
      <c r="AA22" s="129">
        <v>-0.722289790550106</v>
      </c>
      <c r="AB22" s="129">
        <v>1.2774630944909799</v>
      </c>
      <c r="AC22" s="129">
        <v>0.72767167602503902</v>
      </c>
      <c r="AD22" s="129">
        <v>2.4063442832692901</v>
      </c>
      <c r="AE22" s="129">
        <v>-0.48571455022097698</v>
      </c>
      <c r="AF22" s="129">
        <v>0.38451525367688399</v>
      </c>
      <c r="AG22" s="129">
        <v>-1.92308871897824</v>
      </c>
      <c r="AH22" s="129">
        <v>2.7293770953651602</v>
      </c>
      <c r="AI22" s="129">
        <v>0.61203616781923398</v>
      </c>
      <c r="AJ22" s="129">
        <v>1.9357015794518999</v>
      </c>
      <c r="AK22" s="129">
        <v>-1.4314498552736299</v>
      </c>
      <c r="AL22" s="129">
        <v>0.46960508487011898</v>
      </c>
      <c r="AM22" s="129">
        <v>-0.23813989798708499</v>
      </c>
      <c r="AN22" s="129">
        <v>0.38824665763491101</v>
      </c>
      <c r="AO22" s="129">
        <v>9.4156265542908193E-2</v>
      </c>
      <c r="AP22" s="129">
        <v>2.4222071827143101</v>
      </c>
      <c r="AQ22" s="129">
        <v>-0.31844478355444999</v>
      </c>
      <c r="AR22" s="129">
        <v>0.62580383902236503</v>
      </c>
      <c r="AS22" s="129">
        <v>-0.86251268742503595</v>
      </c>
      <c r="AT22" s="129">
        <v>1.4099577396935301</v>
      </c>
      <c r="AU22" s="129">
        <v>1.6781099197442599</v>
      </c>
      <c r="AV22" s="129">
        <v>0.80096451510926603</v>
      </c>
      <c r="AW22" s="130">
        <v>0.102499707989805</v>
      </c>
      <c r="AY22" s="1">
        <f t="shared" si="3"/>
        <v>3.1374866551036042</v>
      </c>
      <c r="AZ22" s="1">
        <f t="shared" si="0"/>
        <v>2.1362646900206141</v>
      </c>
      <c r="BA22" s="1"/>
      <c r="BB22" s="58">
        <f>Forcing!B22-(G22-G21)*Je22_Wm2</f>
        <v>1.4095249953719052E-3</v>
      </c>
      <c r="BC22" s="2">
        <f>Forcing!M22-(N22-N21)*Je22_Wm2</f>
        <v>9.5103117712825209E-3</v>
      </c>
      <c r="BD22" s="2">
        <f>Forcing!C22-(T22-T21)*Je22_Wm2</f>
        <v>3.5030153490902542E-2</v>
      </c>
      <c r="BE22" s="2">
        <f>Forcing!D22-(AF22-AF21)*Je22_Wm2</f>
        <v>2.0709225943541461E-2</v>
      </c>
      <c r="BF22" s="2">
        <f>Forcing!E22-(AL22-AL21)*Je22_Wm2</f>
        <v>-7.3764002061805292E-2</v>
      </c>
      <c r="BG22" s="2">
        <f>Forcing!F22-(Z22-Z21)*Je22_Wm2</f>
        <v>-1.5211750940313656E-2</v>
      </c>
      <c r="BH22" s="66">
        <f>Forcing!K22-(AR22-AR21)*Je22_Wm2</f>
        <v>-2.2881892373199389E-2</v>
      </c>
    </row>
    <row r="23" spans="1:60">
      <c r="A23">
        <v>1868</v>
      </c>
      <c r="B23" s="1">
        <f t="shared" si="1"/>
        <v>2.2644998872785829</v>
      </c>
      <c r="C23">
        <v>1868</v>
      </c>
      <c r="D23" s="46">
        <v>0.16862479999999999</v>
      </c>
      <c r="E23" s="46">
        <f>'KNMI Hist N'!Z21</f>
        <v>0.22348333333334361</v>
      </c>
      <c r="F23" s="1">
        <f t="shared" si="2"/>
        <v>8.9138377775169142E-2</v>
      </c>
      <c r="G23" s="128">
        <v>1.1329195405103301</v>
      </c>
      <c r="H23" s="129">
        <v>3.3234671561117701E-2</v>
      </c>
      <c r="I23" s="129">
        <v>2.1692597650421201</v>
      </c>
      <c r="J23" s="129">
        <v>-0.50491996677365203</v>
      </c>
      <c r="K23" s="129">
        <v>3.7712204647964298</v>
      </c>
      <c r="L23" s="129">
        <v>-0.53866190783738599</v>
      </c>
      <c r="M23" s="129">
        <v>1.8673842162733401</v>
      </c>
      <c r="N23" s="129">
        <v>-0.30257390190240602</v>
      </c>
      <c r="O23" s="129">
        <v>-1.74170787997673</v>
      </c>
      <c r="P23" s="129">
        <v>1.0497061810958801</v>
      </c>
      <c r="Q23" s="129">
        <v>-0.48878126176372999</v>
      </c>
      <c r="R23" s="129">
        <v>0.64327594007366695</v>
      </c>
      <c r="S23" s="129">
        <v>-0.97536248894111399</v>
      </c>
      <c r="T23" s="129">
        <v>1.38946568342462</v>
      </c>
      <c r="U23" s="129">
        <v>0.14250759517602901</v>
      </c>
      <c r="V23" s="129">
        <v>1.37767236703796</v>
      </c>
      <c r="W23" s="129">
        <v>2.39760360750229</v>
      </c>
      <c r="X23" s="129">
        <v>2.2203770149385398</v>
      </c>
      <c r="Y23" s="129">
        <v>0.80916783246829604</v>
      </c>
      <c r="Z23" s="129">
        <v>0.63554454864687504</v>
      </c>
      <c r="AA23" s="129">
        <v>-1.0445513045024699</v>
      </c>
      <c r="AB23" s="129">
        <v>1.5100502345124001</v>
      </c>
      <c r="AC23" s="129">
        <v>0.424693259589142</v>
      </c>
      <c r="AD23" s="129">
        <v>2.64901319738695</v>
      </c>
      <c r="AE23" s="129">
        <v>-0.36148264375165301</v>
      </c>
      <c r="AF23" s="129">
        <v>0.45817579390257801</v>
      </c>
      <c r="AG23" s="129">
        <v>-1.79912774946382</v>
      </c>
      <c r="AH23" s="129">
        <v>2.9853367445760899</v>
      </c>
      <c r="AI23" s="129">
        <v>0.53659902762341305</v>
      </c>
      <c r="AJ23" s="129">
        <v>2.0960368338417701</v>
      </c>
      <c r="AK23" s="129">
        <v>-1.52796588706457</v>
      </c>
      <c r="AL23" s="129">
        <v>0.58713614685610505</v>
      </c>
      <c r="AM23" s="129">
        <v>1.7529901267067001E-2</v>
      </c>
      <c r="AN23" s="129">
        <v>0.25388125554759799</v>
      </c>
      <c r="AO23" s="129">
        <v>0.29767992369524998</v>
      </c>
      <c r="AP23" s="129">
        <v>2.5609045064360401</v>
      </c>
      <c r="AQ23" s="129">
        <v>-0.194314852665434</v>
      </c>
      <c r="AR23" s="129">
        <v>0.79274476040324404</v>
      </c>
      <c r="AS23" s="129">
        <v>-0.66122087814552699</v>
      </c>
      <c r="AT23" s="129">
        <v>1.5901548270768</v>
      </c>
      <c r="AU23" s="129">
        <v>1.9578819834561001</v>
      </c>
      <c r="AV23" s="129">
        <v>0.82716665559842495</v>
      </c>
      <c r="AW23" s="130">
        <v>0.24974121403041299</v>
      </c>
      <c r="AY23" s="1">
        <f t="shared" si="3"/>
        <v>3.5604930313310161</v>
      </c>
      <c r="AZ23" s="1">
        <f t="shared" si="0"/>
        <v>2.4275734908206861</v>
      </c>
      <c r="BA23" s="1"/>
      <c r="BB23" s="58">
        <f>Forcing!B23-(G23-G22)*Je22_Wm2</f>
        <v>5.8738805659621904E-2</v>
      </c>
      <c r="BC23" s="2">
        <f>Forcing!M23-(N23-N22)*Je22_Wm2</f>
        <v>5.8333615976276412E-2</v>
      </c>
      <c r="BD23" s="2">
        <f>Forcing!C23-(T23-T22)*Je22_Wm2</f>
        <v>-1.2207866079178759E-2</v>
      </c>
      <c r="BE23" s="2">
        <f>Forcing!D23-(AF23-AF22)*Je22_Wm2</f>
        <v>-4.2580195480155986E-2</v>
      </c>
      <c r="BF23" s="2">
        <f>Forcing!E23-(AL23-AL22)*Je22_Wm2</f>
        <v>-0.11003698949329735</v>
      </c>
      <c r="BG23" s="2">
        <f>Forcing!F23-(Z23-Z22)*Je22_Wm2</f>
        <v>-2.3174605353341423E-2</v>
      </c>
      <c r="BH23" s="66">
        <f>Forcing!K23-(AR23-AR22)*Je22_Wm2</f>
        <v>-1.6280012177525865E-2</v>
      </c>
    </row>
    <row r="24" spans="1:60">
      <c r="A24">
        <v>1869</v>
      </c>
      <c r="B24" s="1">
        <f t="shared" si="1"/>
        <v>2.5516782286634458</v>
      </c>
      <c r="C24">
        <v>1869</v>
      </c>
      <c r="D24" s="46">
        <v>0.18805069999999999</v>
      </c>
      <c r="E24" s="46">
        <f>'KNMI Hist N'!Z22</f>
        <v>0.23781666666668855</v>
      </c>
      <c r="F24" s="1">
        <f t="shared" si="2"/>
        <v>7.1601628543400297E-2</v>
      </c>
      <c r="G24" s="128">
        <v>1.28830208674215</v>
      </c>
      <c r="H24" s="129">
        <v>0.26395325113717499</v>
      </c>
      <c r="I24" s="129">
        <v>2.45373708101289</v>
      </c>
      <c r="J24" s="129">
        <v>-0.25939589281290998</v>
      </c>
      <c r="K24" s="129">
        <v>4.2636487714451299</v>
      </c>
      <c r="L24" s="129">
        <v>-0.53613431658751998</v>
      </c>
      <c r="M24" s="129">
        <v>1.54400362625817</v>
      </c>
      <c r="N24" s="129">
        <v>-0.30806542931896302</v>
      </c>
      <c r="O24" s="129">
        <v>-1.59993691432553</v>
      </c>
      <c r="P24" s="129">
        <v>0.69623764307325797</v>
      </c>
      <c r="Q24" s="129">
        <v>-0.56024033343100699</v>
      </c>
      <c r="R24" s="129">
        <v>0.85816049032890795</v>
      </c>
      <c r="S24" s="129">
        <v>-0.93454803224044403</v>
      </c>
      <c r="T24" s="129">
        <v>1.44324991346428</v>
      </c>
      <c r="U24" s="129">
        <v>7.4686855121404799E-2</v>
      </c>
      <c r="V24" s="129">
        <v>1.3346339911148299</v>
      </c>
      <c r="W24" s="129">
        <v>2.62408167166635</v>
      </c>
      <c r="X24" s="129">
        <v>2.0898027928804002</v>
      </c>
      <c r="Y24" s="129">
        <v>1.09304425653839</v>
      </c>
      <c r="Z24" s="129">
        <v>0.74363680819864597</v>
      </c>
      <c r="AA24" s="129">
        <v>-1.28852429419384</v>
      </c>
      <c r="AB24" s="129">
        <v>1.62880276095863</v>
      </c>
      <c r="AC24" s="129">
        <v>0.755194383662812</v>
      </c>
      <c r="AD24" s="129">
        <v>2.7377431036664399</v>
      </c>
      <c r="AE24" s="129">
        <v>-0.11503191310082</v>
      </c>
      <c r="AF24" s="129">
        <v>0.56673248043691005</v>
      </c>
      <c r="AG24" s="129">
        <v>-1.8292212049525101</v>
      </c>
      <c r="AH24" s="129">
        <v>3.0704195081140799</v>
      </c>
      <c r="AI24" s="129">
        <v>0.75638142537717901</v>
      </c>
      <c r="AJ24" s="129">
        <v>2.2349583131848698</v>
      </c>
      <c r="AK24" s="129">
        <v>-1.39887563953906</v>
      </c>
      <c r="AL24" s="129">
        <v>0.52352125269320904</v>
      </c>
      <c r="AM24" s="129">
        <v>-6.4586470691355105E-2</v>
      </c>
      <c r="AN24" s="129">
        <v>1.4794803998055E-2</v>
      </c>
      <c r="AO24" s="129">
        <v>0.25133274193835797</v>
      </c>
      <c r="AP24" s="129">
        <v>2.40732943334576</v>
      </c>
      <c r="AQ24" s="129">
        <v>8.7357548752204205E-3</v>
      </c>
      <c r="AR24" s="129">
        <v>0.931556411695876</v>
      </c>
      <c r="AS24" s="129">
        <v>-0.40766389570740802</v>
      </c>
      <c r="AT24" s="129">
        <v>1.67832265712978</v>
      </c>
      <c r="AU24" s="129">
        <v>2.2298507377740999</v>
      </c>
      <c r="AV24" s="129">
        <v>0.58806520143262198</v>
      </c>
      <c r="AW24" s="130">
        <v>0.56920735785028298</v>
      </c>
      <c r="AY24" s="1">
        <f t="shared" si="3"/>
        <v>3.9006314371699582</v>
      </c>
      <c r="AZ24" s="1">
        <f t="shared" si="0"/>
        <v>2.6123293504278084</v>
      </c>
      <c r="BA24" s="1"/>
      <c r="BB24" s="58">
        <f>Forcing!B24-(G24-G23)*Je22_Wm2</f>
        <v>7.4182438790039829E-2</v>
      </c>
      <c r="BC24" s="2">
        <f>Forcing!M24-(N24-N23)*Je22_Wm2</f>
        <v>4.0544455556819018E-3</v>
      </c>
      <c r="BD24" s="2">
        <f>Forcing!C24-(T24-T23)*Je22_Wm2</f>
        <v>6.1079393145371121E-2</v>
      </c>
      <c r="BE24" s="2">
        <f>Forcing!D24-(AF24-AF23)*Je22_Wm2</f>
        <v>-6.4131702337820201E-2</v>
      </c>
      <c r="BF24" s="2">
        <f>Forcing!E24-(AL24-AL23)*Je22_Wm2</f>
        <v>3.7606749275158419E-2</v>
      </c>
      <c r="BG24" s="2">
        <f>Forcing!F24-(Z24-Z23)*Je22_Wm2</f>
        <v>-9.4827293181649758E-2</v>
      </c>
      <c r="BH24" s="66">
        <f>Forcing!K24-(AR24-AR23)*Je22_Wm2</f>
        <v>-9.5238354527244357E-3</v>
      </c>
    </row>
    <row r="25" spans="1:60">
      <c r="A25">
        <v>1870</v>
      </c>
      <c r="B25" s="1">
        <f t="shared" si="1"/>
        <v>2.755435652173913</v>
      </c>
      <c r="C25">
        <v>1870</v>
      </c>
      <c r="D25" s="46">
        <v>6.5016019999999994E-2</v>
      </c>
      <c r="E25" s="46">
        <f>'KNMI Hist N'!Z23</f>
        <v>0.1266333333333165</v>
      </c>
      <c r="F25" s="1">
        <f t="shared" si="2"/>
        <v>0.11400777341151454</v>
      </c>
      <c r="G25" s="128">
        <v>1.3635205986211201</v>
      </c>
      <c r="H25" s="129">
        <v>0.26816468248749897</v>
      </c>
      <c r="I25" s="129">
        <v>2.4694988813807801</v>
      </c>
      <c r="J25" s="129">
        <v>-0.10721252307453701</v>
      </c>
      <c r="K25" s="129">
        <v>4.2703149906250504</v>
      </c>
      <c r="L25" s="129">
        <v>-0.43148340964494902</v>
      </c>
      <c r="M25" s="129">
        <v>1.7118409699529</v>
      </c>
      <c r="N25" s="129">
        <v>-0.26271977893242898</v>
      </c>
      <c r="O25" s="129">
        <v>-1.6103052262097199</v>
      </c>
      <c r="P25" s="129">
        <v>0.70393081969249605</v>
      </c>
      <c r="Q25" s="129">
        <v>-0.582715472879487</v>
      </c>
      <c r="R25" s="129">
        <v>1.0405759265063701</v>
      </c>
      <c r="S25" s="129">
        <v>-0.86508494177180595</v>
      </c>
      <c r="T25" s="129">
        <v>1.68765825049107</v>
      </c>
      <c r="U25" s="129">
        <v>-9.0367023925247397E-2</v>
      </c>
      <c r="V25" s="129">
        <v>1.5649826282664401</v>
      </c>
      <c r="W25" s="129">
        <v>2.8121169020438699</v>
      </c>
      <c r="X25" s="129">
        <v>2.4698061003502398</v>
      </c>
      <c r="Y25" s="129">
        <v>1.68175264572006</v>
      </c>
      <c r="Z25" s="129">
        <v>0.70066218959030302</v>
      </c>
      <c r="AA25" s="129">
        <v>-1.42190939997127</v>
      </c>
      <c r="AB25" s="129">
        <v>1.4376637640396599</v>
      </c>
      <c r="AC25" s="129">
        <v>0.92416864830165002</v>
      </c>
      <c r="AD25" s="129">
        <v>2.4154557810975299</v>
      </c>
      <c r="AE25" s="129">
        <v>0.14793215448394201</v>
      </c>
      <c r="AF25" s="129">
        <v>0.50615998581697497</v>
      </c>
      <c r="AG25" s="129">
        <v>-2.1083720287342</v>
      </c>
      <c r="AH25" s="129">
        <v>3.2303935192505699</v>
      </c>
      <c r="AI25" s="129">
        <v>0.77622411958399495</v>
      </c>
      <c r="AJ25" s="129">
        <v>2.11425477237698</v>
      </c>
      <c r="AK25" s="129">
        <v>-1.48170045339247</v>
      </c>
      <c r="AL25" s="129">
        <v>0.56248837405841701</v>
      </c>
      <c r="AM25" s="129">
        <v>1.65099725382995E-2</v>
      </c>
      <c r="AN25" s="129">
        <v>0.336713360235118</v>
      </c>
      <c r="AO25" s="129">
        <v>4.4934842028583203E-3</v>
      </c>
      <c r="AP25" s="129">
        <v>2.4399632099000899</v>
      </c>
      <c r="AQ25" s="129">
        <v>1.47618434157211E-2</v>
      </c>
      <c r="AR25" s="129">
        <v>1.0468070909584</v>
      </c>
      <c r="AS25" s="129">
        <v>1.7604225229447702E-2</v>
      </c>
      <c r="AT25" s="129">
        <v>1.57044081957346</v>
      </c>
      <c r="AU25" s="129">
        <v>2.2589740078144498</v>
      </c>
      <c r="AV25" s="129">
        <v>0.49228881534681501</v>
      </c>
      <c r="AW25" s="130">
        <v>0.89472758682784204</v>
      </c>
      <c r="AY25" s="1">
        <f t="shared" si="3"/>
        <v>4.2410561119827364</v>
      </c>
      <c r="AZ25" s="1">
        <f t="shared" si="0"/>
        <v>2.8775355133616163</v>
      </c>
      <c r="BA25" s="1"/>
      <c r="BB25" s="58">
        <f>Forcing!B25-(G25-G24)*Je22_Wm2</f>
        <v>0.16507830412315957</v>
      </c>
      <c r="BC25" s="2">
        <f>Forcing!M25-(N25-N24)*Je22_Wm2</f>
        <v>-2.751544186003764E-2</v>
      </c>
      <c r="BD25" s="2">
        <f>Forcing!C25-(T25-T24)*Je22_Wm2</f>
        <v>-5.2209777293636586E-2</v>
      </c>
      <c r="BE25" s="2">
        <f>Forcing!D25-(AF25-AF24)*Je22_Wm2</f>
        <v>4.1037519158979685E-2</v>
      </c>
      <c r="BF25" s="2">
        <f>Forcing!E25-(AL25-AL24)*Je22_Wm2</f>
        <v>9.4230176322058525E-3</v>
      </c>
      <c r="BG25" s="2">
        <f>Forcing!F25-(Z25-Z24)*Je22_Wm2</f>
        <v>-2.3457618442190263E-3</v>
      </c>
      <c r="BH25" s="66">
        <f>Forcing!K25-(AR25-AR24)*Je22_Wm2</f>
        <v>5.4148281779726193E-3</v>
      </c>
    </row>
    <row r="26" spans="1:60">
      <c r="A26">
        <v>1871</v>
      </c>
      <c r="B26" s="1">
        <f t="shared" si="1"/>
        <v>3.0846818035426731</v>
      </c>
      <c r="C26">
        <v>1871</v>
      </c>
      <c r="D26" s="46">
        <v>0.34390769999999998</v>
      </c>
      <c r="E26" s="46">
        <f>'KNMI Hist N'!Z24</f>
        <v>0.40108333333330864</v>
      </c>
      <c r="F26" s="1">
        <f t="shared" si="2"/>
        <v>0.21787323057978833</v>
      </c>
      <c r="G26" s="128">
        <v>1.65547688033801</v>
      </c>
      <c r="H26" s="129">
        <v>0.22115987933508499</v>
      </c>
      <c r="I26" s="129">
        <v>3.16378927853106</v>
      </c>
      <c r="J26" s="129">
        <v>1.2301314101325299E-3</v>
      </c>
      <c r="K26" s="129">
        <v>4.4931010005985197</v>
      </c>
      <c r="L26" s="129">
        <v>-0.234073287766278</v>
      </c>
      <c r="M26" s="129">
        <v>2.2876542799195501</v>
      </c>
      <c r="N26" s="129">
        <v>-0.33209303107673099</v>
      </c>
      <c r="O26" s="129">
        <v>-1.9584859749350301</v>
      </c>
      <c r="P26" s="129">
        <v>0.69816284164405495</v>
      </c>
      <c r="Q26" s="129">
        <v>-0.71691313627662001</v>
      </c>
      <c r="R26" s="129">
        <v>1.0014970531432601</v>
      </c>
      <c r="S26" s="129">
        <v>-0.68472593895932499</v>
      </c>
      <c r="T26" s="129">
        <v>1.73881798713307</v>
      </c>
      <c r="U26" s="129">
        <v>-0.17007617372423001</v>
      </c>
      <c r="V26" s="129">
        <v>1.5958625719541299</v>
      </c>
      <c r="W26" s="129">
        <v>2.9149235452741502</v>
      </c>
      <c r="X26" s="129">
        <v>2.7486975190473899</v>
      </c>
      <c r="Y26" s="129">
        <v>1.60468247311393</v>
      </c>
      <c r="Z26" s="129">
        <v>0.82218836337069201</v>
      </c>
      <c r="AA26" s="129">
        <v>-1.51389237951686</v>
      </c>
      <c r="AB26" s="129">
        <v>1.9369230242528801</v>
      </c>
      <c r="AC26" s="129">
        <v>1.16174322905929</v>
      </c>
      <c r="AD26" s="129">
        <v>2.1749683724863198</v>
      </c>
      <c r="AE26" s="129">
        <v>0.351199570571822</v>
      </c>
      <c r="AF26" s="129">
        <v>0.50126037995196804</v>
      </c>
      <c r="AG26" s="129">
        <v>-2.1899576055169501</v>
      </c>
      <c r="AH26" s="129">
        <v>3.2378647539501801</v>
      </c>
      <c r="AI26" s="129">
        <v>0.66173536748129502</v>
      </c>
      <c r="AJ26" s="129">
        <v>2.2092826752405399</v>
      </c>
      <c r="AK26" s="129">
        <v>-1.4126232913952299</v>
      </c>
      <c r="AL26" s="129">
        <v>0.672807192727083</v>
      </c>
      <c r="AM26" s="129">
        <v>0.34166152910979902</v>
      </c>
      <c r="AN26" s="129">
        <v>0.29523620882734902</v>
      </c>
      <c r="AO26" s="129">
        <v>9.7304399055306495E-2</v>
      </c>
      <c r="AP26" s="129">
        <v>2.4574851225279799</v>
      </c>
      <c r="AQ26" s="129">
        <v>0.17234870411497499</v>
      </c>
      <c r="AR26" s="129">
        <v>1.2435790172996299</v>
      </c>
      <c r="AS26" s="129">
        <v>1.50938861691438E-2</v>
      </c>
      <c r="AT26" s="129">
        <v>1.99156031961385</v>
      </c>
      <c r="AU26" s="129">
        <v>2.1053997867632099</v>
      </c>
      <c r="AV26" s="129">
        <v>0.91135002068647697</v>
      </c>
      <c r="AW26" s="130">
        <v>1.1944910732654599</v>
      </c>
      <c r="AY26" s="1">
        <f t="shared" si="3"/>
        <v>4.6465599094057115</v>
      </c>
      <c r="AZ26" s="1">
        <f t="shared" si="0"/>
        <v>2.9910830290677017</v>
      </c>
      <c r="BA26" s="1"/>
      <c r="BB26" s="58">
        <f>Forcing!B26-(G26-G25)*Je22_Wm2</f>
        <v>2.7838149053811351E-2</v>
      </c>
      <c r="BC26" s="2">
        <f>Forcing!M26-(N26-N25)*Je22_Wm2</f>
        <v>4.3724996611611555E-2</v>
      </c>
      <c r="BD26" s="2">
        <f>Forcing!C26-(T26-T25)*Je22_Wm2</f>
        <v>7.3805803545317988E-2</v>
      </c>
      <c r="BE26" s="2">
        <f>Forcing!D26-(AF26-AF25)*Je22_Wm2</f>
        <v>6.6296552421693019E-3</v>
      </c>
      <c r="BF26" s="2">
        <f>Forcing!E26-(AL26-AL25)*Je22_Wm2</f>
        <v>-4.3794886393241583E-2</v>
      </c>
      <c r="BG26" s="2">
        <f>Forcing!F26-(Z26-Z25)*Je22_Wm2</f>
        <v>-0.10638875391762156</v>
      </c>
      <c r="BH26" s="66">
        <f>Forcing!K26-(AR26-AR25)*Je22_Wm2</f>
        <v>-4.5115466257903802E-2</v>
      </c>
    </row>
    <row r="27" spans="1:60">
      <c r="A27">
        <v>1872</v>
      </c>
      <c r="B27" s="1">
        <f t="shared" si="1"/>
        <v>3.6662289855072463</v>
      </c>
      <c r="C27">
        <v>1872</v>
      </c>
      <c r="D27" s="46">
        <v>0.37837389999999999</v>
      </c>
      <c r="E27" s="46">
        <f>'KNMI Hist N'!Z25</f>
        <v>0.43018333333334152</v>
      </c>
      <c r="F27" s="1">
        <f t="shared" si="2"/>
        <v>0.15487670880538926</v>
      </c>
      <c r="G27" s="128">
        <v>2.0652057212613402</v>
      </c>
      <c r="H27" s="129">
        <v>0.72608609427597703</v>
      </c>
      <c r="I27" s="129">
        <v>3.69235405019811</v>
      </c>
      <c r="J27" s="129">
        <v>0.66875956279826299</v>
      </c>
      <c r="K27" s="129">
        <v>4.9190175711347504</v>
      </c>
      <c r="L27" s="129">
        <v>-0.47383931078423702</v>
      </c>
      <c r="M27" s="129">
        <v>2.8588563599452002</v>
      </c>
      <c r="N27" s="129">
        <v>-0.28359723319135599</v>
      </c>
      <c r="O27" s="129">
        <v>-2.0018446181993901</v>
      </c>
      <c r="P27" s="129">
        <v>1.0018688794984201</v>
      </c>
      <c r="Q27" s="129">
        <v>-0.73743721628347703</v>
      </c>
      <c r="R27" s="129">
        <v>0.96561932539356798</v>
      </c>
      <c r="S27" s="129">
        <v>-0.64619253636590401</v>
      </c>
      <c r="T27" s="129">
        <v>1.81395719155261</v>
      </c>
      <c r="U27" s="129">
        <v>1.5438942714705001E-2</v>
      </c>
      <c r="V27" s="129">
        <v>1.6510574311458801</v>
      </c>
      <c r="W27" s="129">
        <v>2.88085821711489</v>
      </c>
      <c r="X27" s="129">
        <v>2.6512786618486799</v>
      </c>
      <c r="Y27" s="129">
        <v>1.8711527049388801</v>
      </c>
      <c r="Z27" s="129">
        <v>0.66120698398542299</v>
      </c>
      <c r="AA27" s="129">
        <v>-2.0424240501664501</v>
      </c>
      <c r="AB27" s="129">
        <v>1.9534967886966099</v>
      </c>
      <c r="AC27" s="129">
        <v>1.24878899859008</v>
      </c>
      <c r="AD27" s="129">
        <v>1.7316040264500601</v>
      </c>
      <c r="AE27" s="129">
        <v>0.41456915635681901</v>
      </c>
      <c r="AF27" s="129">
        <v>0.490339137513021</v>
      </c>
      <c r="AG27" s="129">
        <v>-2.2352675268883102</v>
      </c>
      <c r="AH27" s="129">
        <v>3.2242693317878599</v>
      </c>
      <c r="AI27" s="129">
        <v>0.44799524854926198</v>
      </c>
      <c r="AJ27" s="129">
        <v>2.3833887710114401</v>
      </c>
      <c r="AK27" s="129">
        <v>-1.3686901368951401</v>
      </c>
      <c r="AL27" s="129">
        <v>0.70984155463083098</v>
      </c>
      <c r="AM27" s="129">
        <v>0.71373828677571505</v>
      </c>
      <c r="AN27" s="129">
        <v>0.283861890670427</v>
      </c>
      <c r="AO27" s="129">
        <v>-8.9639588516651506E-2</v>
      </c>
      <c r="AP27" s="129">
        <v>2.19271549907049</v>
      </c>
      <c r="AQ27" s="129">
        <v>0.44853168515416902</v>
      </c>
      <c r="AR27" s="129">
        <v>1.39154880716499</v>
      </c>
      <c r="AS27" s="129">
        <v>-0.18297382596138301</v>
      </c>
      <c r="AT27" s="129">
        <v>2.4616068231466799</v>
      </c>
      <c r="AU27" s="129">
        <v>2.1411159386403802</v>
      </c>
      <c r="AV27" s="129">
        <v>1.0393464888056101</v>
      </c>
      <c r="AW27" s="130">
        <v>1.4986486111936701</v>
      </c>
      <c r="AY27" s="1">
        <f t="shared" si="3"/>
        <v>4.7832964416555193</v>
      </c>
      <c r="AZ27" s="1">
        <f t="shared" si="0"/>
        <v>2.7180907203941791</v>
      </c>
      <c r="BA27" s="1"/>
      <c r="BB27" s="58">
        <f>Forcing!B27-(G27-G26)*Je22_Wm2</f>
        <v>-6.6381610213388009E-2</v>
      </c>
      <c r="BC27" s="2">
        <f>Forcing!M27-(N27-N26)*Je22_Wm2</f>
        <v>-2.9471683456817877E-2</v>
      </c>
      <c r="BD27" s="2">
        <f>Forcing!C27-(T27-T26)*Je22_Wm2</f>
        <v>6.4874554055465633E-2</v>
      </c>
      <c r="BE27" s="2">
        <f>Forcing!D27-(AF27-AF26)*Je22_Wm2</f>
        <v>1.0460091554586114E-2</v>
      </c>
      <c r="BF27" s="2">
        <f>Forcing!E27-(AL27-AL26)*Je22_Wm2</f>
        <v>-5.2222387422274953E-3</v>
      </c>
      <c r="BG27" s="2">
        <f>Forcing!F27-(Z27-Z26)*Je22_Wm2</f>
        <v>6.7166436598252055E-2</v>
      </c>
      <c r="BH27" s="66">
        <f>Forcing!K27-(AR27-AR26)*Je22_Wm2</f>
        <v>-3.5032339506388566E-2</v>
      </c>
    </row>
    <row r="28" spans="1:60">
      <c r="A28">
        <v>1873</v>
      </c>
      <c r="B28" s="1">
        <f t="shared" si="1"/>
        <v>4.0075265942028988</v>
      </c>
      <c r="C28">
        <v>1873</v>
      </c>
      <c r="D28" s="46">
        <v>4.5517729999999999E-2</v>
      </c>
      <c r="E28" s="46">
        <f>'KNMI Hist N'!Z26</f>
        <v>9.058333333334663E-2</v>
      </c>
      <c r="F28" s="1">
        <f t="shared" si="2"/>
        <v>0.10649279272166622</v>
      </c>
      <c r="G28" s="128">
        <v>2.1542746542684101</v>
      </c>
      <c r="H28" s="129">
        <v>0.78101537212401095</v>
      </c>
      <c r="I28" s="129">
        <v>3.9342197678281199</v>
      </c>
      <c r="J28" s="129">
        <v>0.87782604109037399</v>
      </c>
      <c r="K28" s="129">
        <v>4.66749434963707</v>
      </c>
      <c r="L28" s="129">
        <v>-0.31773187527830998</v>
      </c>
      <c r="M28" s="129">
        <v>2.98282427020923</v>
      </c>
      <c r="N28" s="129">
        <v>-0.38427477605279903</v>
      </c>
      <c r="O28" s="129">
        <v>-2.1512660417767799</v>
      </c>
      <c r="P28" s="129">
        <v>1.29415485203548</v>
      </c>
      <c r="Q28" s="129">
        <v>-1.0300650809166501</v>
      </c>
      <c r="R28" s="129">
        <v>0.83737366461882201</v>
      </c>
      <c r="S28" s="129">
        <v>-0.87157127422487002</v>
      </c>
      <c r="T28" s="129">
        <v>2.0441103897097301</v>
      </c>
      <c r="U28" s="129">
        <v>0.29485490443456502</v>
      </c>
      <c r="V28" s="129">
        <v>2.0886629357454698</v>
      </c>
      <c r="W28" s="129">
        <v>2.90640540989095</v>
      </c>
      <c r="X28" s="129">
        <v>2.8127547893772</v>
      </c>
      <c r="Y28" s="129">
        <v>2.1178739091004699</v>
      </c>
      <c r="Z28" s="129">
        <v>0.51754476353455403</v>
      </c>
      <c r="AA28" s="129">
        <v>-2.16629758319021</v>
      </c>
      <c r="AB28" s="129">
        <v>1.6421924891244599</v>
      </c>
      <c r="AC28" s="129">
        <v>0.84537112684792703</v>
      </c>
      <c r="AD28" s="129">
        <v>1.74618955492993</v>
      </c>
      <c r="AE28" s="129">
        <v>0.52026822996066002</v>
      </c>
      <c r="AF28" s="129">
        <v>0.62701753493268597</v>
      </c>
      <c r="AG28" s="129">
        <v>-2.06148870704813</v>
      </c>
      <c r="AH28" s="129">
        <v>3.3862950249147601</v>
      </c>
      <c r="AI28" s="129">
        <v>0.65697812173641501</v>
      </c>
      <c r="AJ28" s="129">
        <v>2.4945787862505302</v>
      </c>
      <c r="AK28" s="129">
        <v>-1.34127555119014</v>
      </c>
      <c r="AL28" s="129">
        <v>0.7282825865932</v>
      </c>
      <c r="AM28" s="129">
        <v>0.95388445148040002</v>
      </c>
      <c r="AN28" s="129">
        <v>5.8452320938613703E-2</v>
      </c>
      <c r="AO28" s="129">
        <v>-7.5454728616037206E-2</v>
      </c>
      <c r="AP28" s="129">
        <v>2.17960164488668</v>
      </c>
      <c r="AQ28" s="129">
        <v>0.52492924427634102</v>
      </c>
      <c r="AR28" s="129">
        <v>1.4560861868227</v>
      </c>
      <c r="AS28" s="129">
        <v>-0.35890847573238299</v>
      </c>
      <c r="AT28" s="129">
        <v>2.6398570946534599</v>
      </c>
      <c r="AU28" s="129">
        <v>2.5787408470088602</v>
      </c>
      <c r="AV28" s="129">
        <v>0.71649619143432397</v>
      </c>
      <c r="AW28" s="130">
        <v>1.70424527674927</v>
      </c>
      <c r="AY28" s="1">
        <f t="shared" si="3"/>
        <v>4.988766685540071</v>
      </c>
      <c r="AZ28" s="1">
        <f t="shared" si="0"/>
        <v>2.8344920312716608</v>
      </c>
      <c r="BA28" s="1"/>
      <c r="BB28" s="58">
        <f>Forcing!B28-(G28-G27)*Je22_Wm2</f>
        <v>6.7396192602609539E-2</v>
      </c>
      <c r="BC28" s="2">
        <f>Forcing!M28-(N28-N27)*Je22_Wm2</f>
        <v>6.316496114695612E-2</v>
      </c>
      <c r="BD28" s="2">
        <f>Forcing!C28-(T28-T27)*Je22_Wm2</f>
        <v>-2.4622136055571578E-2</v>
      </c>
      <c r="BE28" s="2">
        <f>Forcing!D28-(AF28-AF27)*Je22_Wm2</f>
        <v>-8.103728479761195E-2</v>
      </c>
      <c r="BF28" s="2">
        <f>Forcing!E28-(AL28-AL27)*Je22_Wm2</f>
        <v>-2.3571680848631156E-2</v>
      </c>
      <c r="BG28" s="2">
        <f>Forcing!F28-(Z28-Z27)*Je22_Wm2</f>
        <v>5.4527238899989623E-2</v>
      </c>
      <c r="BH28" s="66">
        <f>Forcing!K28-(AR28-AR27)*Je22_Wm2</f>
        <v>-2.5515912767437914E-2</v>
      </c>
    </row>
    <row r="29" spans="1:60">
      <c r="A29">
        <v>1874</v>
      </c>
      <c r="B29" s="1">
        <f t="shared" si="1"/>
        <v>4.253495056360709</v>
      </c>
      <c r="C29">
        <v>1874</v>
      </c>
      <c r="D29" s="46">
        <v>0.25997510000000001</v>
      </c>
      <c r="E29" s="46">
        <f>'KNMI Hist N'!Z27</f>
        <v>0.31064333333334088</v>
      </c>
      <c r="F29" s="1">
        <f t="shared" si="2"/>
        <v>0.14721738233822371</v>
      </c>
      <c r="G29" s="128">
        <v>2.4081776784969802</v>
      </c>
      <c r="H29" s="129">
        <v>0.91447925909155203</v>
      </c>
      <c r="I29" s="129">
        <v>4.1494382367960396</v>
      </c>
      <c r="J29" s="129">
        <v>1.3021729392060599</v>
      </c>
      <c r="K29" s="129">
        <v>5.0792890437621896</v>
      </c>
      <c r="L29" s="129">
        <v>0.13111165646984899</v>
      </c>
      <c r="M29" s="129">
        <v>2.8725749356561701</v>
      </c>
      <c r="N29" s="129">
        <v>-0.51232508824590595</v>
      </c>
      <c r="O29" s="129">
        <v>-2.0406683019505598</v>
      </c>
      <c r="P29" s="129">
        <v>1.07661027473964</v>
      </c>
      <c r="Q29" s="129">
        <v>-1.4327680957731801</v>
      </c>
      <c r="R29" s="129">
        <v>0.59524075054497905</v>
      </c>
      <c r="S29" s="129">
        <v>-0.76004006879039898</v>
      </c>
      <c r="T29" s="129">
        <v>2.1158663931122601</v>
      </c>
      <c r="U29" s="129">
        <v>-7.1900005434365304E-3</v>
      </c>
      <c r="V29" s="129">
        <v>2.0551704332981</v>
      </c>
      <c r="W29" s="129">
        <v>2.7580010626342899</v>
      </c>
      <c r="X29" s="129">
        <v>3.3306067161469599</v>
      </c>
      <c r="Y29" s="129">
        <v>2.44274375402538</v>
      </c>
      <c r="Z29" s="129">
        <v>0.42877942646593198</v>
      </c>
      <c r="AA29" s="129">
        <v>-2.4804038194531701</v>
      </c>
      <c r="AB29" s="129">
        <v>1.7077964094482301</v>
      </c>
      <c r="AC29" s="129">
        <v>0.63429664213594295</v>
      </c>
      <c r="AD29" s="129">
        <v>1.8513077637701001</v>
      </c>
      <c r="AE29" s="129">
        <v>0.43090013642855202</v>
      </c>
      <c r="AF29" s="129">
        <v>0.51026244301406098</v>
      </c>
      <c r="AG29" s="129">
        <v>-1.9990279296634299</v>
      </c>
      <c r="AH29" s="129">
        <v>3.3481534413712999</v>
      </c>
      <c r="AI29" s="129">
        <v>0.19933765080938701</v>
      </c>
      <c r="AJ29" s="129">
        <v>2.5189237123197401</v>
      </c>
      <c r="AK29" s="129">
        <v>-1.5160746597666901</v>
      </c>
      <c r="AL29" s="129">
        <v>0.731888446015589</v>
      </c>
      <c r="AM29" s="129">
        <v>0.87264481964860596</v>
      </c>
      <c r="AN29" s="129">
        <v>0.32820087708386098</v>
      </c>
      <c r="AO29" s="129">
        <v>-0.50891459218809099</v>
      </c>
      <c r="AP29" s="129">
        <v>1.9120756777747301</v>
      </c>
      <c r="AQ29" s="129">
        <v>1.0554354477588299</v>
      </c>
      <c r="AR29" s="129">
        <v>1.6583807901847101</v>
      </c>
      <c r="AS29" s="129">
        <v>-0.73310114965514805</v>
      </c>
      <c r="AT29" s="129">
        <v>2.7307068970095698</v>
      </c>
      <c r="AU29" s="129">
        <v>2.94195486019228</v>
      </c>
      <c r="AV29" s="129">
        <v>0.69681178567022095</v>
      </c>
      <c r="AW29" s="130">
        <v>2.6555315577066398</v>
      </c>
      <c r="AY29" s="1">
        <f t="shared" si="3"/>
        <v>4.932852410546646</v>
      </c>
      <c r="AZ29" s="1">
        <f t="shared" si="0"/>
        <v>2.5246747320496659</v>
      </c>
      <c r="BA29" s="1"/>
      <c r="BB29" s="58">
        <f>Forcing!B29-(G29-G28)*Je22_Wm2</f>
        <v>-1.6893778045941998E-2</v>
      </c>
      <c r="BC29" s="2">
        <f>Forcing!M29-(N29-N28)*Je22_Wm2</f>
        <v>8.0163450901919397E-2</v>
      </c>
      <c r="BD29" s="2">
        <f>Forcing!C29-(T29-T28)*Je22_Wm2</f>
        <v>8.1668521887028889E-2</v>
      </c>
      <c r="BE29" s="2">
        <f>Forcing!D29-(AF29-AF28)*Je22_Wm2</f>
        <v>7.6461912081466119E-2</v>
      </c>
      <c r="BF29" s="2">
        <f>Forcing!E29-(AL29-AL28)*Je22_Wm2</f>
        <v>-3.361623870130357E-2</v>
      </c>
      <c r="BG29" s="2">
        <f>Forcing!F29-(Z29-Z28)*Je22_Wm2</f>
        <v>1.8554274319614296E-2</v>
      </c>
      <c r="BH29" s="66">
        <f>Forcing!K29-(AR29-AR28)*Je22_Wm2</f>
        <v>-8.1708948687808272E-2</v>
      </c>
    </row>
    <row r="30" spans="1:60">
      <c r="A30">
        <v>1875</v>
      </c>
      <c r="B30" s="1">
        <f t="shared" si="1"/>
        <v>4.6629692914653793</v>
      </c>
      <c r="C30">
        <v>1875</v>
      </c>
      <c r="D30" s="46">
        <v>0.2485919</v>
      </c>
      <c r="E30" s="46">
        <f>'KNMI Hist N'!Z28</f>
        <v>0.30636666666668572</v>
      </c>
      <c r="F30" s="1">
        <f t="shared" si="2"/>
        <v>0.13010281503030396</v>
      </c>
      <c r="G30" s="128">
        <v>2.6284047101081001</v>
      </c>
      <c r="H30" s="129">
        <v>0.84227036408976796</v>
      </c>
      <c r="I30" s="129">
        <v>4.6794778601828204</v>
      </c>
      <c r="J30" s="129">
        <v>1.4904797064595099</v>
      </c>
      <c r="K30" s="129">
        <v>5.3873663195877697</v>
      </c>
      <c r="L30" s="129">
        <v>0.633881063381869</v>
      </c>
      <c r="M30" s="129">
        <v>2.7369529469468898</v>
      </c>
      <c r="N30" s="129">
        <v>-0.51483026688032596</v>
      </c>
      <c r="O30" s="129">
        <v>-2.2312355844340499</v>
      </c>
      <c r="P30" s="129">
        <v>0.98033736426603901</v>
      </c>
      <c r="Q30" s="129">
        <v>-1.55888132876004</v>
      </c>
      <c r="R30" s="129">
        <v>1.0106902925966601</v>
      </c>
      <c r="S30" s="129">
        <v>-0.77506207807024097</v>
      </c>
      <c r="T30" s="129">
        <v>2.12876642923356</v>
      </c>
      <c r="U30" s="129">
        <v>-0.22297675709894499</v>
      </c>
      <c r="V30" s="129">
        <v>2.17189733612453</v>
      </c>
      <c r="W30" s="129">
        <v>2.4937371040521499</v>
      </c>
      <c r="X30" s="129">
        <v>3.3086174143005498</v>
      </c>
      <c r="Y30" s="129">
        <v>2.8925570487895098</v>
      </c>
      <c r="Z30" s="129">
        <v>0.49050129031029599</v>
      </c>
      <c r="AA30" s="129">
        <v>-2.2392152424363001</v>
      </c>
      <c r="AB30" s="129">
        <v>1.75545200861281</v>
      </c>
      <c r="AC30" s="129">
        <v>0.701364286077237</v>
      </c>
      <c r="AD30" s="129">
        <v>1.5855267396709101</v>
      </c>
      <c r="AE30" s="129">
        <v>0.64937865962682095</v>
      </c>
      <c r="AF30" s="129">
        <v>0.512084360686336</v>
      </c>
      <c r="AG30" s="129">
        <v>-2.1919442493329901</v>
      </c>
      <c r="AH30" s="129">
        <v>3.47677635489346</v>
      </c>
      <c r="AI30" s="129">
        <v>0.24713286246951299</v>
      </c>
      <c r="AJ30" s="129">
        <v>2.3748374909326899</v>
      </c>
      <c r="AK30" s="129">
        <v>-1.3463806555309901</v>
      </c>
      <c r="AL30" s="129">
        <v>0.65094985789462201</v>
      </c>
      <c r="AM30" s="129">
        <v>0.97874509696401202</v>
      </c>
      <c r="AN30" s="129">
        <v>0.37786532145824703</v>
      </c>
      <c r="AO30" s="129">
        <v>-0.83520582081923</v>
      </c>
      <c r="AP30" s="129">
        <v>1.5420172545987501</v>
      </c>
      <c r="AQ30" s="129">
        <v>1.1913274372713301</v>
      </c>
      <c r="AR30" s="129">
        <v>1.80834678562055</v>
      </c>
      <c r="AS30" s="129">
        <v>-0.35346661415215402</v>
      </c>
      <c r="AT30" s="129">
        <v>2.7747212736705502</v>
      </c>
      <c r="AU30" s="129">
        <v>3.0912183207549102</v>
      </c>
      <c r="AV30" s="129">
        <v>0.247315324967289</v>
      </c>
      <c r="AW30" s="130">
        <v>3.2819456228621702</v>
      </c>
      <c r="AY30" s="1">
        <f t="shared" si="3"/>
        <v>5.0758184568650382</v>
      </c>
      <c r="AZ30" s="1">
        <f t="shared" si="0"/>
        <v>2.4474137467569381</v>
      </c>
      <c r="BA30" s="1"/>
      <c r="BB30" s="58">
        <f>Forcing!B30-(G30-G29)*Je22_Wm2</f>
        <v>9.071013369494535E-3</v>
      </c>
      <c r="BC30" s="2">
        <f>Forcing!M30-(N30-N29)*Je22_Wm2</f>
        <v>2.1999229619748283E-3</v>
      </c>
      <c r="BD30" s="2">
        <f>Forcing!C30-(T30-T29)*Je22_Wm2</f>
        <v>0.12695207756867277</v>
      </c>
      <c r="BE30" s="2">
        <f>Forcing!D30-(AF30-AF29)*Je22_Wm2</f>
        <v>2.9775891255172126E-3</v>
      </c>
      <c r="BF30" s="2">
        <f>Forcing!E30-(AL30-AL29)*Je22_Wm2</f>
        <v>-3.2481367768795039E-3</v>
      </c>
      <c r="BG30" s="2">
        <f>Forcing!F30-(Z30-Z29)*Je22_Wm2</f>
        <v>-7.6789277447350049E-2</v>
      </c>
      <c r="BH30" s="66">
        <f>Forcing!K30-(AR30-AR29)*Je22_Wm2</f>
        <v>-3.0704483165656569E-2</v>
      </c>
    </row>
    <row r="31" spans="1:60">
      <c r="A31">
        <v>1876</v>
      </c>
      <c r="B31" s="1">
        <f t="shared" si="1"/>
        <v>4.9567475523349449</v>
      </c>
      <c r="C31">
        <v>1876</v>
      </c>
      <c r="D31" s="46">
        <v>0.1162807</v>
      </c>
      <c r="E31" s="46">
        <f>'KNMI Hist N'!Z29</f>
        <v>0.18153166666669071</v>
      </c>
      <c r="F31" s="1">
        <f t="shared" si="2"/>
        <v>0.10531721066556365</v>
      </c>
      <c r="G31" s="128">
        <v>2.8271883549230798</v>
      </c>
      <c r="H31" s="129">
        <v>1.24779431638001</v>
      </c>
      <c r="I31" s="129">
        <v>4.9280341450455296</v>
      </c>
      <c r="J31" s="129">
        <v>1.7059000479888</v>
      </c>
      <c r="K31" s="129">
        <v>5.0909392070389501</v>
      </c>
      <c r="L31" s="129">
        <v>0.95944242618893405</v>
      </c>
      <c r="M31" s="129">
        <v>3.03101998689626</v>
      </c>
      <c r="N31" s="129">
        <v>-0.41996842846959498</v>
      </c>
      <c r="O31" s="129">
        <v>-2.2680766881641601</v>
      </c>
      <c r="P31" s="129">
        <v>1.0018581996945899</v>
      </c>
      <c r="Q31" s="129">
        <v>-1.2637875904162901</v>
      </c>
      <c r="R31" s="129">
        <v>0.90934863252945797</v>
      </c>
      <c r="S31" s="129">
        <v>-0.47918469599156499</v>
      </c>
      <c r="T31" s="129">
        <v>2.2459470874025902</v>
      </c>
      <c r="U31" s="129">
        <v>-0.105906027145882</v>
      </c>
      <c r="V31" s="129">
        <v>2.6253370525363802</v>
      </c>
      <c r="W31" s="129">
        <v>2.65194384598755</v>
      </c>
      <c r="X31" s="129">
        <v>3.2116116792170799</v>
      </c>
      <c r="Y31" s="129">
        <v>2.8467488864178301</v>
      </c>
      <c r="Z31" s="129">
        <v>0.595945010859802</v>
      </c>
      <c r="AA31" s="129">
        <v>-2.35918749443216</v>
      </c>
      <c r="AB31" s="129">
        <v>2.17579067966803</v>
      </c>
      <c r="AC31" s="129">
        <v>0.630930408672426</v>
      </c>
      <c r="AD31" s="129">
        <v>1.3771213987651101</v>
      </c>
      <c r="AE31" s="129">
        <v>1.15507006162558</v>
      </c>
      <c r="AF31" s="129">
        <v>0.64464692537195301</v>
      </c>
      <c r="AG31" s="129">
        <v>-2.15634434046394</v>
      </c>
      <c r="AH31" s="129">
        <v>3.7354956666896801</v>
      </c>
      <c r="AI31" s="129">
        <v>0.72655917122096703</v>
      </c>
      <c r="AJ31" s="129">
        <v>2.15353204216796</v>
      </c>
      <c r="AK31" s="129">
        <v>-1.2360079127549</v>
      </c>
      <c r="AL31" s="129">
        <v>0.683534574971291</v>
      </c>
      <c r="AM31" s="129">
        <v>1.49015302223098</v>
      </c>
      <c r="AN31" s="129">
        <v>-3.02857016058539E-2</v>
      </c>
      <c r="AO31" s="129">
        <v>-1.03705805782746</v>
      </c>
      <c r="AP31" s="129">
        <v>1.4729159552426401</v>
      </c>
      <c r="AQ31" s="129">
        <v>1.5219476568161301</v>
      </c>
      <c r="AR31" s="129">
        <v>1.8657370863482501</v>
      </c>
      <c r="AS31" s="129">
        <v>1.62106115860375E-2</v>
      </c>
      <c r="AT31" s="129">
        <v>3.0235460765900699</v>
      </c>
      <c r="AU31" s="129">
        <v>2.9894325400411299</v>
      </c>
      <c r="AV31" s="129">
        <v>-1.50229618417406E-2</v>
      </c>
      <c r="AW31" s="130">
        <v>3.3145191653657702</v>
      </c>
      <c r="AY31" s="1">
        <f t="shared" si="3"/>
        <v>5.6158422564842914</v>
      </c>
      <c r="AZ31" s="1">
        <f t="shared" si="0"/>
        <v>2.7886539015612115</v>
      </c>
      <c r="BA31" s="1"/>
      <c r="BB31" s="58">
        <f>Forcing!B31-(G31-G30)*Je22_Wm2</f>
        <v>-9.1194843430102451E-2</v>
      </c>
      <c r="BC31" s="2">
        <f>Forcing!M31-(N31-N30)*Je22_Wm2</f>
        <v>-5.8264994623063934E-2</v>
      </c>
      <c r="BD31" s="2">
        <f>Forcing!C31-(T31-T30)*Je22_Wm2</f>
        <v>7.0890811277032242E-2</v>
      </c>
      <c r="BE31" s="2">
        <f>Forcing!D31-(AF31-AF30)*Je22_Wm2</f>
        <v>-7.8062352669768159E-2</v>
      </c>
      <c r="BF31" s="2">
        <f>Forcing!E31-(AL31-AL30)*Je22_Wm2</f>
        <v>-8.1249809304611439E-2</v>
      </c>
      <c r="BG31" s="2">
        <f>Forcing!F31-(Z31-Z30)*Je22_Wm2</f>
        <v>-0.10582655046124323</v>
      </c>
      <c r="BH31" s="66">
        <f>Forcing!K31-(AR31-AR30)*Je22_Wm2</f>
        <v>-8.8242376751901774E-2</v>
      </c>
    </row>
    <row r="32" spans="1:60">
      <c r="A32">
        <v>1877</v>
      </c>
      <c r="B32" s="1">
        <f t="shared" si="1"/>
        <v>5.124626892109502</v>
      </c>
      <c r="C32">
        <v>1877</v>
      </c>
      <c r="D32" s="46">
        <v>9.2225440000000006E-2</v>
      </c>
      <c r="E32" s="46">
        <f>'KNMI Hist N'!Z30</f>
        <v>0.15700000000001543</v>
      </c>
      <c r="F32" s="1">
        <f t="shared" si="2"/>
        <v>6.5207913136057449E-2</v>
      </c>
      <c r="G32" s="128">
        <v>2.9675905737653099</v>
      </c>
      <c r="H32" s="129">
        <v>1.4944062237256801</v>
      </c>
      <c r="I32" s="129">
        <v>5.1290575882757201</v>
      </c>
      <c r="J32" s="129">
        <v>1.5627530728099299</v>
      </c>
      <c r="K32" s="129">
        <v>5.3144944075845402</v>
      </c>
      <c r="L32" s="129">
        <v>1.20666580727261</v>
      </c>
      <c r="M32" s="129">
        <v>3.0981663429233501</v>
      </c>
      <c r="N32" s="129">
        <v>-0.528714870716263</v>
      </c>
      <c r="O32" s="129">
        <v>-2.45016328784657</v>
      </c>
      <c r="P32" s="129">
        <v>1.0669793445011999</v>
      </c>
      <c r="Q32" s="129">
        <v>-1.59177580774016</v>
      </c>
      <c r="R32" s="129">
        <v>0.62320713341715805</v>
      </c>
      <c r="S32" s="129">
        <v>-0.29182173591294203</v>
      </c>
      <c r="T32" s="129">
        <v>2.42914061480875</v>
      </c>
      <c r="U32" s="129">
        <v>-0.19631007888441299</v>
      </c>
      <c r="V32" s="129">
        <v>2.8755326621495199</v>
      </c>
      <c r="W32" s="129">
        <v>2.9125855518302499</v>
      </c>
      <c r="X32" s="129">
        <v>3.4151739782212398</v>
      </c>
      <c r="Y32" s="129">
        <v>3.13872096072717</v>
      </c>
      <c r="Z32" s="129">
        <v>0.67847817862721604</v>
      </c>
      <c r="AA32" s="129">
        <v>-2.41124571193216</v>
      </c>
      <c r="AB32" s="129">
        <v>2.39794469272181</v>
      </c>
      <c r="AC32" s="129">
        <v>0.51949600869468604</v>
      </c>
      <c r="AD32" s="129">
        <v>1.37882838331046</v>
      </c>
      <c r="AE32" s="129">
        <v>1.50736752034129</v>
      </c>
      <c r="AF32" s="129">
        <v>0.65212502258543004</v>
      </c>
      <c r="AG32" s="129">
        <v>-1.9634326319262401</v>
      </c>
      <c r="AH32" s="129">
        <v>3.24086304722741</v>
      </c>
      <c r="AI32" s="129">
        <v>0.90001887713510698</v>
      </c>
      <c r="AJ32" s="129">
        <v>1.9130760076812401</v>
      </c>
      <c r="AK32" s="129">
        <v>-0.82990018719036596</v>
      </c>
      <c r="AL32" s="129">
        <v>0.54979927515822202</v>
      </c>
      <c r="AM32" s="129">
        <v>1.5410600723322601</v>
      </c>
      <c r="AN32" s="129">
        <v>-0.31634417739228599</v>
      </c>
      <c r="AO32" s="129">
        <v>-1.09291084341926</v>
      </c>
      <c r="AP32" s="129">
        <v>1.1974269407529701</v>
      </c>
      <c r="AQ32" s="129">
        <v>1.4197643835174101</v>
      </c>
      <c r="AR32" s="129">
        <v>1.88648717977729</v>
      </c>
      <c r="AS32" s="129">
        <v>7.6216337533219103E-2</v>
      </c>
      <c r="AT32" s="129">
        <v>3.1683459743720799</v>
      </c>
      <c r="AU32" s="129">
        <v>2.97580634683644</v>
      </c>
      <c r="AV32" s="129">
        <v>-0.43420212430065902</v>
      </c>
      <c r="AW32" s="130">
        <v>3.6462693644453599</v>
      </c>
      <c r="AY32" s="1">
        <f t="shared" si="3"/>
        <v>5.6673154002406454</v>
      </c>
      <c r="AZ32" s="1">
        <f t="shared" si="0"/>
        <v>2.6997248264753355</v>
      </c>
      <c r="BA32" s="1"/>
      <c r="BB32" s="58">
        <f>Forcing!B32-(G32-G31)*Je22_Wm2</f>
        <v>-1.4190477901024845E-2</v>
      </c>
      <c r="BC32" s="2">
        <f>Forcing!M32-(N32-N31)*Je22_Wm2</f>
        <v>6.8175747665180836E-2</v>
      </c>
      <c r="BD32" s="2">
        <f>Forcing!C32-(T32-T31)*Je22_Wm2</f>
        <v>3.9941819480774771E-2</v>
      </c>
      <c r="BE32" s="2">
        <f>Forcing!D32-(AF32-AF31)*Je22_Wm2</f>
        <v>-2.7389836956923617E-4</v>
      </c>
      <c r="BF32" s="2">
        <f>Forcing!E32-(AL32-AL31)*Je22_Wm2</f>
        <v>2.2122921183915831E-2</v>
      </c>
      <c r="BG32" s="2">
        <f>Forcing!F32-(Z32-Z31)*Je22_Wm2</f>
        <v>-9.3488097183564128E-2</v>
      </c>
      <c r="BH32" s="66">
        <f>Forcing!K32-(AR32-AR31)*Je22_Wm2</f>
        <v>-3.576000801943377E-2</v>
      </c>
    </row>
    <row r="33" spans="1:60">
      <c r="A33">
        <v>1878</v>
      </c>
      <c r="B33" s="1">
        <f t="shared" si="1"/>
        <v>5.2596133172302748</v>
      </c>
      <c r="C33">
        <v>1878</v>
      </c>
      <c r="D33" s="46">
        <v>7.54277E-2</v>
      </c>
      <c r="E33" s="46">
        <f>'KNMI Hist N'!Z31</f>
        <v>0.13520000000001176</v>
      </c>
      <c r="F33" s="1">
        <f t="shared" si="2"/>
        <v>0.11054184410360267</v>
      </c>
      <c r="G33" s="128">
        <v>3.0371977370037802</v>
      </c>
      <c r="H33" s="129">
        <v>1.33999617048266</v>
      </c>
      <c r="I33" s="129">
        <v>5.3836322062736599</v>
      </c>
      <c r="J33" s="129">
        <v>1.71825590886198</v>
      </c>
      <c r="K33" s="129">
        <v>5.4709670900505101</v>
      </c>
      <c r="L33" s="129">
        <v>1.2328328244950399</v>
      </c>
      <c r="M33" s="129">
        <v>3.0775022218588002</v>
      </c>
      <c r="N33" s="129">
        <v>-0.47315163842201102</v>
      </c>
      <c r="O33" s="129">
        <v>-2.5842002468990701</v>
      </c>
      <c r="P33" s="129">
        <v>0.91185244071059501</v>
      </c>
      <c r="Q33" s="129">
        <v>-1.1301765078139301</v>
      </c>
      <c r="R33" s="129">
        <v>0.66408542949466798</v>
      </c>
      <c r="S33" s="129">
        <v>-0.227319307602319</v>
      </c>
      <c r="T33" s="129">
        <v>2.5270918386656298</v>
      </c>
      <c r="U33" s="129">
        <v>-0.57706829083434896</v>
      </c>
      <c r="V33" s="129">
        <v>2.89731966487903</v>
      </c>
      <c r="W33" s="129">
        <v>3.4660919256372398</v>
      </c>
      <c r="X33" s="129">
        <v>3.4538434985125002</v>
      </c>
      <c r="Y33" s="129">
        <v>3.3952723951337198</v>
      </c>
      <c r="Z33" s="129">
        <v>0.74659503677299099</v>
      </c>
      <c r="AA33" s="129">
        <v>-2.29745667201444</v>
      </c>
      <c r="AB33" s="129">
        <v>2.4811592349862801</v>
      </c>
      <c r="AC33" s="129">
        <v>0.19283549852804599</v>
      </c>
      <c r="AD33" s="129">
        <v>1.4461305750447</v>
      </c>
      <c r="AE33" s="129">
        <v>1.91030654732035</v>
      </c>
      <c r="AF33" s="129">
        <v>0.61507991272462303</v>
      </c>
      <c r="AG33" s="129">
        <v>-2.07891533940685</v>
      </c>
      <c r="AH33" s="129">
        <v>3.2407721392486799</v>
      </c>
      <c r="AI33" s="129">
        <v>0.98622020977857505</v>
      </c>
      <c r="AJ33" s="129">
        <v>1.62122542209502</v>
      </c>
      <c r="AK33" s="129">
        <v>-0.69390286809231505</v>
      </c>
      <c r="AL33" s="129">
        <v>0.73748909518932304</v>
      </c>
      <c r="AM33" s="129">
        <v>1.8026690918913499</v>
      </c>
      <c r="AN33" s="129">
        <v>-0.10561876455986501</v>
      </c>
      <c r="AO33" s="129">
        <v>-1.1105892095698899</v>
      </c>
      <c r="AP33" s="129">
        <v>1.1716275891138099</v>
      </c>
      <c r="AQ33" s="129">
        <v>1.9293567690711999</v>
      </c>
      <c r="AR33" s="129">
        <v>2.03548350923456</v>
      </c>
      <c r="AS33" s="129">
        <v>0.137116275588964</v>
      </c>
      <c r="AT33" s="129">
        <v>3.6932305550842299</v>
      </c>
      <c r="AU33" s="129">
        <v>2.9120954467486801</v>
      </c>
      <c r="AV33" s="129">
        <v>-0.62394452187988603</v>
      </c>
      <c r="AW33" s="130">
        <v>4.0589197906308003</v>
      </c>
      <c r="AY33" s="1">
        <f t="shared" si="3"/>
        <v>6.1885877541651162</v>
      </c>
      <c r="AZ33" s="1">
        <f t="shared" si="0"/>
        <v>3.151390017161336</v>
      </c>
      <c r="BA33" s="1"/>
      <c r="BB33" s="58">
        <f>Forcing!B33-(G33-G32)*Je22_Wm2</f>
        <v>8.3273951628909965E-2</v>
      </c>
      <c r="BC33" s="2">
        <f>Forcing!M33-(N33-N32)*Je22_Wm2</f>
        <v>-3.3860560224730475E-2</v>
      </c>
      <c r="BD33" s="2">
        <f>Forcing!C33-(T33-T32)*Je22_Wm2</f>
        <v>0.10369928998487764</v>
      </c>
      <c r="BE33" s="2">
        <f>Forcing!D33-(AF33-AF32)*Je22_Wm2</f>
        <v>2.7533013223561147E-2</v>
      </c>
      <c r="BF33" s="2">
        <f>Forcing!E33-(AL33-AL32)*Je22_Wm2</f>
        <v>-0.18170057823931374</v>
      </c>
      <c r="BG33" s="2">
        <f>Forcing!F33-(Z33-Z32)*Je22_Wm2</f>
        <v>-8.6424568908526234E-2</v>
      </c>
      <c r="BH33" s="66">
        <f>Forcing!K33-(AR33-AR32)*Je22_Wm2</f>
        <v>-6.9354520592964694E-2</v>
      </c>
    </row>
    <row r="34" spans="1:60">
      <c r="A34">
        <v>1879</v>
      </c>
      <c r="B34" s="1">
        <f t="shared" si="1"/>
        <v>5.6107417391304359</v>
      </c>
      <c r="C34">
        <v>1879</v>
      </c>
      <c r="D34" s="46">
        <v>0.36067379999999999</v>
      </c>
      <c r="E34" s="46">
        <f>'KNMI Hist N'!Z32</f>
        <v>0.4262333333333525</v>
      </c>
      <c r="F34" s="1">
        <f t="shared" si="2"/>
        <v>0.2171018398521026</v>
      </c>
      <c r="G34" s="128">
        <v>3.32360295413118</v>
      </c>
      <c r="H34" s="129">
        <v>1.6249196778652299</v>
      </c>
      <c r="I34" s="129">
        <v>5.2538658411206498</v>
      </c>
      <c r="J34" s="129">
        <v>1.9672209285686399</v>
      </c>
      <c r="K34" s="129">
        <v>5.8860414473437501</v>
      </c>
      <c r="L34" s="129">
        <v>1.5486076681968799</v>
      </c>
      <c r="M34" s="129">
        <v>3.6609621616919501</v>
      </c>
      <c r="N34" s="129">
        <v>-0.469375970847141</v>
      </c>
      <c r="O34" s="129">
        <v>-2.9442706721160801</v>
      </c>
      <c r="P34" s="129">
        <v>0.71631038996712404</v>
      </c>
      <c r="Q34" s="129">
        <v>-0.456727917370221</v>
      </c>
      <c r="R34" s="129">
        <v>0.422302247969436</v>
      </c>
      <c r="S34" s="129">
        <v>-8.4493902685962102E-2</v>
      </c>
      <c r="T34" s="129">
        <v>2.6817138202900002</v>
      </c>
      <c r="U34" s="129">
        <v>-0.67692811480908499</v>
      </c>
      <c r="V34" s="129">
        <v>3.1120953815975798</v>
      </c>
      <c r="W34" s="129">
        <v>3.5604538008715898</v>
      </c>
      <c r="X34" s="129">
        <v>3.4524474769936</v>
      </c>
      <c r="Y34" s="129">
        <v>3.9605005567963301</v>
      </c>
      <c r="Z34" s="129">
        <v>0.80650315992509602</v>
      </c>
      <c r="AA34" s="129">
        <v>-2.4164054854480002</v>
      </c>
      <c r="AB34" s="129">
        <v>2.83535349202488</v>
      </c>
      <c r="AC34" s="129">
        <v>0.31936720855413903</v>
      </c>
      <c r="AD34" s="129">
        <v>1.4020633741342701</v>
      </c>
      <c r="AE34" s="129">
        <v>1.8921372103601799</v>
      </c>
      <c r="AF34" s="129">
        <v>0.743367253736677</v>
      </c>
      <c r="AG34" s="129">
        <v>-2.0023898023813702</v>
      </c>
      <c r="AH34" s="129">
        <v>3.2759851574912</v>
      </c>
      <c r="AI34" s="129">
        <v>1.47593894366098</v>
      </c>
      <c r="AJ34" s="129">
        <v>1.66954203830437</v>
      </c>
      <c r="AK34" s="129">
        <v>-0.70224006839179898</v>
      </c>
      <c r="AL34" s="129">
        <v>0.81423081335869996</v>
      </c>
      <c r="AM34" s="129">
        <v>1.8956360002858399</v>
      </c>
      <c r="AN34" s="129">
        <v>-0.11417127317793301</v>
      </c>
      <c r="AO34" s="129">
        <v>-1.1088982844089099</v>
      </c>
      <c r="AP34" s="129">
        <v>1.1524647401263099</v>
      </c>
      <c r="AQ34" s="129">
        <v>2.2461228839681899</v>
      </c>
      <c r="AR34" s="129">
        <v>2.39278947778118</v>
      </c>
      <c r="AS34" s="129">
        <v>0.63539111206310095</v>
      </c>
      <c r="AT34" s="129">
        <v>3.93706084760018</v>
      </c>
      <c r="AU34" s="129">
        <v>3.2644380877781698</v>
      </c>
      <c r="AV34" s="129">
        <v>-0.25893298714762197</v>
      </c>
      <c r="AW34" s="130">
        <v>4.38599032861209</v>
      </c>
      <c r="AY34" s="1">
        <f t="shared" si="3"/>
        <v>6.9692285542445127</v>
      </c>
      <c r="AZ34" s="1">
        <f t="shared" si="0"/>
        <v>3.6456256001133327</v>
      </c>
      <c r="BA34" s="1"/>
      <c r="BB34" s="58">
        <f>Forcing!B34-(G34-G33)*Je22_Wm2</f>
        <v>-1.25046398361153E-2</v>
      </c>
      <c r="BC34" s="2">
        <f>Forcing!M34-(N34-N33)*Je22_Wm2</f>
        <v>-1.7004825339942847E-3</v>
      </c>
      <c r="BD34" s="2">
        <f>Forcing!C34-(T34-T33)*Je22_Wm2</f>
        <v>7.9118749411265996E-2</v>
      </c>
      <c r="BE34" s="2">
        <f>Forcing!D34-(AF34-AF33)*Je22_Wm2</f>
        <v>-7.5029438768485515E-2</v>
      </c>
      <c r="BF34" s="2">
        <f>Forcing!E34-(AL34-AL33)*Je22_Wm2</f>
        <v>-0.10938840698318307</v>
      </c>
      <c r="BG34" s="2">
        <f>Forcing!F34-(Z34-Z33)*Je22_Wm2</f>
        <v>-8.3220944477457232E-2</v>
      </c>
      <c r="BH34" s="66">
        <f>Forcing!K34-(AR34-AR33)*Je22_Wm2</f>
        <v>-0.17461750646745103</v>
      </c>
    </row>
    <row r="35" spans="1:60">
      <c r="A35">
        <v>1880</v>
      </c>
      <c r="B35" s="1">
        <f t="shared" si="1"/>
        <v>6.1855749114331733</v>
      </c>
      <c r="C35">
        <v>1880</v>
      </c>
      <c r="D35" s="46">
        <v>0.353269</v>
      </c>
      <c r="E35" s="46">
        <f>'KNMI Hist N'!Z33</f>
        <v>0.40906666666665598</v>
      </c>
      <c r="F35" s="1">
        <f t="shared" si="2"/>
        <v>0.19380106553834139</v>
      </c>
      <c r="G35" s="128">
        <v>3.73639850947432</v>
      </c>
      <c r="H35" s="129">
        <v>2.1869739024016801</v>
      </c>
      <c r="I35" s="129">
        <v>5.6367731950020197</v>
      </c>
      <c r="J35" s="129">
        <v>2.2216218274952202</v>
      </c>
      <c r="K35" s="129">
        <v>6.1378210637654904</v>
      </c>
      <c r="L35" s="129">
        <v>2.14970714239865</v>
      </c>
      <c r="M35" s="129">
        <v>4.0854939257828597</v>
      </c>
      <c r="N35" s="129">
        <v>-0.212578383159477</v>
      </c>
      <c r="O35" s="129">
        <v>-2.7018910155383402</v>
      </c>
      <c r="P35" s="129">
        <v>0.94994661650124201</v>
      </c>
      <c r="Q35" s="129">
        <v>-0.37053673673751403</v>
      </c>
      <c r="R35" s="129">
        <v>0.46559329257172799</v>
      </c>
      <c r="S35" s="129">
        <v>0.593995927405501</v>
      </c>
      <c r="T35" s="129">
        <v>2.6406535585895199</v>
      </c>
      <c r="U35" s="129">
        <v>-0.96618702180124805</v>
      </c>
      <c r="V35" s="129">
        <v>3.1272612403959998</v>
      </c>
      <c r="W35" s="129">
        <v>3.5170150987296398</v>
      </c>
      <c r="X35" s="129">
        <v>3.3763898887908801</v>
      </c>
      <c r="Y35" s="129">
        <v>4.14878858683233</v>
      </c>
      <c r="Z35" s="129">
        <v>0.84660523506517305</v>
      </c>
      <c r="AA35" s="129">
        <v>-2.5661246018810702</v>
      </c>
      <c r="AB35" s="129">
        <v>2.6982643592273501</v>
      </c>
      <c r="AC35" s="129">
        <v>0.503732003696029</v>
      </c>
      <c r="AD35" s="129">
        <v>1.4551753207798499</v>
      </c>
      <c r="AE35" s="129">
        <v>2.1419790935037</v>
      </c>
      <c r="AF35" s="129">
        <v>1.01292912149367</v>
      </c>
      <c r="AG35" s="129">
        <v>-1.5203659831712</v>
      </c>
      <c r="AH35" s="129">
        <v>3.3213270852612098</v>
      </c>
      <c r="AI35" s="129">
        <v>1.7444083395783201</v>
      </c>
      <c r="AJ35" s="129">
        <v>1.99352489117377</v>
      </c>
      <c r="AK35" s="129">
        <v>-0.47424872537376001</v>
      </c>
      <c r="AL35" s="129">
        <v>0.848706481341017</v>
      </c>
      <c r="AM35" s="129">
        <v>1.9357162984491401</v>
      </c>
      <c r="AN35" s="129">
        <v>-0.18244726431779501</v>
      </c>
      <c r="AO35" s="129">
        <v>-0.83666264948180202</v>
      </c>
      <c r="AP35" s="129">
        <v>0.85331304007284103</v>
      </c>
      <c r="AQ35" s="129">
        <v>2.4736129819827002</v>
      </c>
      <c r="AR35" s="129">
        <v>2.69025700037104</v>
      </c>
      <c r="AS35" s="129">
        <v>0.99305461712903298</v>
      </c>
      <c r="AT35" s="129">
        <v>4.0034921728813702</v>
      </c>
      <c r="AU35" s="129">
        <v>3.8969422474270599</v>
      </c>
      <c r="AV35" s="129">
        <v>-7.3970614720300601E-2</v>
      </c>
      <c r="AW35" s="130">
        <v>4.6317665791380698</v>
      </c>
      <c r="AY35" s="1">
        <f t="shared" si="3"/>
        <v>7.8265730137009424</v>
      </c>
      <c r="AZ35" s="1">
        <f t="shared" si="0"/>
        <v>4.0901745042266224</v>
      </c>
      <c r="BA35" s="1"/>
      <c r="BB35" s="58">
        <f>Forcing!B35-(G35-G34)*Je22_Wm2</f>
        <v>-3.6203039868089898E-2</v>
      </c>
      <c r="BC35" s="2">
        <f>Forcing!M35-(N35-N34)*Je22_Wm2</f>
        <v>-0.15882709492403935</v>
      </c>
      <c r="BD35" s="2">
        <f>Forcing!C35-(T35-T34)*Je22_Wm2</f>
        <v>0.21347742251599824</v>
      </c>
      <c r="BE35" s="2">
        <f>Forcing!D35-(AF35-AF34)*Je22_Wm2</f>
        <v>-0.16262391987709263</v>
      </c>
      <c r="BF35" s="2">
        <f>Forcing!E35-(AL35-AL34)*Je22_Wm2</f>
        <v>-6.1319389817018885E-2</v>
      </c>
      <c r="BG35" s="2">
        <f>Forcing!F35-(Z35-Z34)*Je22_Wm2</f>
        <v>-7.2812388661987831E-2</v>
      </c>
      <c r="BH35" s="66">
        <f>Forcing!K35-(AR35-AR34)*Je22_Wm2</f>
        <v>-0.11807863152830303</v>
      </c>
    </row>
    <row r="36" spans="1:60">
      <c r="A36">
        <v>1881</v>
      </c>
      <c r="B36" s="1">
        <f t="shared" si="1"/>
        <v>6.5838098550724649</v>
      </c>
      <c r="C36">
        <v>1881</v>
      </c>
      <c r="D36" s="46">
        <v>0.14133879999999999</v>
      </c>
      <c r="E36" s="46">
        <f>'KNMI Hist N'!Z34</f>
        <v>0.18968333333336318</v>
      </c>
      <c r="F36" s="1">
        <f t="shared" si="2"/>
        <v>0.18152157091130619</v>
      </c>
      <c r="G36" s="128">
        <v>3.9477609751886402</v>
      </c>
      <c r="H36" s="129">
        <v>2.4315410157025101</v>
      </c>
      <c r="I36" s="129">
        <v>6.0582846737139802</v>
      </c>
      <c r="J36" s="129">
        <v>2.6051696174053798</v>
      </c>
      <c r="K36" s="129">
        <v>6.2023078530350402</v>
      </c>
      <c r="L36" s="129">
        <v>2.2465555510570998</v>
      </c>
      <c r="M36" s="129">
        <v>4.1427071402178299</v>
      </c>
      <c r="N36" s="129">
        <v>-3.7566094951842897E-2</v>
      </c>
      <c r="O36" s="129">
        <v>-2.74360679139832</v>
      </c>
      <c r="P36" s="129">
        <v>1.12897149708339</v>
      </c>
      <c r="Q36" s="129">
        <v>-0.236618274884386</v>
      </c>
      <c r="R36" s="129">
        <v>0.44363131226984998</v>
      </c>
      <c r="S36" s="129">
        <v>1.21979178217025</v>
      </c>
      <c r="T36" s="129">
        <v>2.7085803106525801</v>
      </c>
      <c r="U36" s="129">
        <v>-1.19910811233871</v>
      </c>
      <c r="V36" s="129">
        <v>3.0860413245164202</v>
      </c>
      <c r="W36" s="129">
        <v>3.4228221195313999</v>
      </c>
      <c r="X36" s="129">
        <v>3.5011796640130601</v>
      </c>
      <c r="Y36" s="129">
        <v>4.7319665575407504</v>
      </c>
      <c r="Z36" s="129">
        <v>0.88372707493866098</v>
      </c>
      <c r="AA36" s="129">
        <v>-2.5199220410326202</v>
      </c>
      <c r="AB36" s="129">
        <v>2.5155261068208001</v>
      </c>
      <c r="AC36" s="129">
        <v>0.15815825696356001</v>
      </c>
      <c r="AD36" s="129">
        <v>1.6057185496277999</v>
      </c>
      <c r="AE36" s="129">
        <v>2.6591545023137599</v>
      </c>
      <c r="AF36" s="129">
        <v>1.1988375059134999</v>
      </c>
      <c r="AG36" s="129">
        <v>-1.3908624652063399</v>
      </c>
      <c r="AH36" s="129">
        <v>3.57386743291499</v>
      </c>
      <c r="AI36" s="129">
        <v>1.8004794733359899</v>
      </c>
      <c r="AJ36" s="129">
        <v>2.3728199309662301</v>
      </c>
      <c r="AK36" s="129">
        <v>-0.36211684244338399</v>
      </c>
      <c r="AL36" s="129">
        <v>0.80652787669360104</v>
      </c>
      <c r="AM36" s="129">
        <v>1.9472300018325499</v>
      </c>
      <c r="AN36" s="129">
        <v>-0.16276447700732</v>
      </c>
      <c r="AO36" s="129">
        <v>-0.58250746457594105</v>
      </c>
      <c r="AP36" s="129">
        <v>0.46802479958951398</v>
      </c>
      <c r="AQ36" s="129">
        <v>2.3626565236291901</v>
      </c>
      <c r="AR36" s="129">
        <v>2.9578724748048599</v>
      </c>
      <c r="AS36" s="129">
        <v>0.99813646421510205</v>
      </c>
      <c r="AT36" s="129">
        <v>4.1584215695016304</v>
      </c>
      <c r="AU36" s="129">
        <v>4.2652126262396903</v>
      </c>
      <c r="AV36" s="129">
        <v>0.11399235234454801</v>
      </c>
      <c r="AW36" s="130">
        <v>5.2535993617233201</v>
      </c>
      <c r="AY36" s="1">
        <f t="shared" si="3"/>
        <v>8.51797914805136</v>
      </c>
      <c r="AZ36" s="1">
        <f t="shared" si="0"/>
        <v>4.5702181728627203</v>
      </c>
      <c r="BA36" s="1"/>
      <c r="BB36" s="58">
        <f>Forcing!B36-(G36-G35)*Je22_Wm2</f>
        <v>0.13507590879140713</v>
      </c>
      <c r="BC36" s="2">
        <f>Forcing!M36-(N36-N35)*Je22_Wm2</f>
        <v>-0.10803842394694077</v>
      </c>
      <c r="BD36" s="2">
        <f>Forcing!C36-(T36-T35)*Je22_Wm2</f>
        <v>0.15900848696883962</v>
      </c>
      <c r="BE36" s="2">
        <f>Forcing!D36-(AF36-AF35)*Je22_Wm2</f>
        <v>-0.11049710672471438</v>
      </c>
      <c r="BF36" s="2">
        <f>Forcing!E36-(AL36-AL35)*Je22_Wm2</f>
        <v>7.7434134860453127E-3</v>
      </c>
      <c r="BG36" s="2">
        <f>Forcing!F36-(Z36-Z35)*Je22_Wm2</f>
        <v>-7.2780662561436005E-2</v>
      </c>
      <c r="BH36" s="66">
        <f>Forcing!K36-(AR36-AR35)*Je22_Wm2</f>
        <v>-8.8746809623402201E-2</v>
      </c>
    </row>
    <row r="37" spans="1:60">
      <c r="A37">
        <v>1882</v>
      </c>
      <c r="B37" s="1">
        <f t="shared" si="1"/>
        <v>6.9849201610305967</v>
      </c>
      <c r="C37">
        <v>1882</v>
      </c>
      <c r="D37" s="46">
        <v>0.3568402</v>
      </c>
      <c r="E37" s="46">
        <f>'KNMI Hist N'!Z35</f>
        <v>0.40368333333332868</v>
      </c>
      <c r="F37" s="1">
        <f t="shared" si="2"/>
        <v>5.9058502854894356E-2</v>
      </c>
      <c r="G37" s="128">
        <v>4.3210090438102498</v>
      </c>
      <c r="H37" s="129">
        <v>2.80377403455909</v>
      </c>
      <c r="I37" s="129">
        <v>6.41763149751944</v>
      </c>
      <c r="J37" s="129">
        <v>3.2744206176459101</v>
      </c>
      <c r="K37" s="129">
        <v>6.6841833998311602</v>
      </c>
      <c r="L37" s="129">
        <v>2.6134923731457298</v>
      </c>
      <c r="M37" s="129">
        <v>4.1325523401601796</v>
      </c>
      <c r="N37" s="129">
        <v>-7.0686511735228205E-2</v>
      </c>
      <c r="O37" s="129">
        <v>-2.7128430291461001</v>
      </c>
      <c r="P37" s="129">
        <v>0.73967558303375303</v>
      </c>
      <c r="Q37" s="129">
        <v>2.3635570150211699E-2</v>
      </c>
      <c r="R37" s="129">
        <v>0.211137177160756</v>
      </c>
      <c r="S37" s="129">
        <v>1.3849621401252299</v>
      </c>
      <c r="T37" s="129">
        <v>2.9219778039438098</v>
      </c>
      <c r="U37" s="129">
        <v>-1.1218700395516299</v>
      </c>
      <c r="V37" s="129">
        <v>3.3227417094173402</v>
      </c>
      <c r="W37" s="129">
        <v>3.8903050594772699</v>
      </c>
      <c r="X37" s="129">
        <v>3.8262661347463598</v>
      </c>
      <c r="Y37" s="129">
        <v>4.6924461556297397</v>
      </c>
      <c r="Z37" s="129">
        <v>0.86416178461831905</v>
      </c>
      <c r="AA37" s="129">
        <v>-2.47149626508897</v>
      </c>
      <c r="AB37" s="129">
        <v>2.4227095516661099</v>
      </c>
      <c r="AC37" s="129">
        <v>0.145369729771124</v>
      </c>
      <c r="AD37" s="129">
        <v>1.3499605466987501</v>
      </c>
      <c r="AE37" s="129">
        <v>2.87426536004457</v>
      </c>
      <c r="AF37" s="129">
        <v>1.32399652809153</v>
      </c>
      <c r="AG37" s="129">
        <v>-1.3605331653805901</v>
      </c>
      <c r="AH37" s="129">
        <v>3.4799499435843799</v>
      </c>
      <c r="AI37" s="129">
        <v>2.1767809904947399</v>
      </c>
      <c r="AJ37" s="129">
        <v>2.2778052048424402</v>
      </c>
      <c r="AK37" s="129">
        <v>4.5979666916675099E-2</v>
      </c>
      <c r="AL37" s="129">
        <v>0.81842209134808097</v>
      </c>
      <c r="AM37" s="129">
        <v>1.81874405455633</v>
      </c>
      <c r="AN37" s="129">
        <v>1.6270554623521599E-2</v>
      </c>
      <c r="AO37" s="129">
        <v>-0.54849052765515305</v>
      </c>
      <c r="AP37" s="129">
        <v>0.39368078090727898</v>
      </c>
      <c r="AQ37" s="129">
        <v>2.4119055943084202</v>
      </c>
      <c r="AR37" s="129">
        <v>3.2879916142068999</v>
      </c>
      <c r="AS37" s="129">
        <v>0.94898414627102201</v>
      </c>
      <c r="AT37" s="129">
        <v>4.6611643983588804</v>
      </c>
      <c r="AU37" s="129">
        <v>4.3932188112378601</v>
      </c>
      <c r="AV37" s="129">
        <v>0.70927402709714304</v>
      </c>
      <c r="AW37" s="130">
        <v>5.72731668806962</v>
      </c>
      <c r="AY37" s="1">
        <f t="shared" si="3"/>
        <v>9.1458633104734108</v>
      </c>
      <c r="AZ37" s="1">
        <f t="shared" si="0"/>
        <v>4.8248542666631611</v>
      </c>
      <c r="BA37" s="1"/>
      <c r="BB37" s="58">
        <f>Forcing!B37-(G37-G36)*Je22_Wm2</f>
        <v>2.2319949385980503E-2</v>
      </c>
      <c r="BC37" s="2">
        <f>Forcing!M37-(N37-N36)*Je22_Wm2</f>
        <v>2.1211985852482275E-2</v>
      </c>
      <c r="BD37" s="2">
        <f>Forcing!C37-(T37-T36)*Je22_Wm2</f>
        <v>8.1577156666146372E-2</v>
      </c>
      <c r="BE37" s="2">
        <f>Forcing!D37-(AF37-AF36)*Je22_Wm2</f>
        <v>-7.2626752772556688E-2</v>
      </c>
      <c r="BF37" s="2">
        <f>Forcing!E37-(AL37-AL36)*Je22_Wm2</f>
        <v>-2.2261907300432034E-2</v>
      </c>
      <c r="BG37" s="2">
        <f>Forcing!F37-(Z37-Z36)*Je22_Wm2</f>
        <v>-3.9394954711067659E-2</v>
      </c>
      <c r="BH37" s="66">
        <f>Forcing!K37-(AR37-AR36)*Je22_Wm2</f>
        <v>-0.15679798556866681</v>
      </c>
    </row>
    <row r="38" spans="1:60">
      <c r="A38">
        <v>1883</v>
      </c>
      <c r="B38" s="1">
        <f t="shared" ref="B38:B69" si="4">0.5*SUM(D37:D38)/Je22_Wm2+B37</f>
        <v>6.6020895652173923</v>
      </c>
      <c r="C38">
        <v>1883</v>
      </c>
      <c r="D38" s="46">
        <v>-0.83231580000000005</v>
      </c>
      <c r="E38" s="46">
        <f>'KNMI Hist N'!Z36</f>
        <v>-0.78601666666664494</v>
      </c>
      <c r="F38" s="1">
        <f t="shared" ref="F38:F69" si="5">0.5*(G39-G37)*Je22_Wm2</f>
        <v>-0.6990043430749604</v>
      </c>
      <c r="G38" s="128">
        <v>4.1379654932398298</v>
      </c>
      <c r="H38" s="129">
        <v>2.5763610864167701</v>
      </c>
      <c r="I38" s="129">
        <v>6.13504375503563</v>
      </c>
      <c r="J38" s="129">
        <v>2.8336210711301399</v>
      </c>
      <c r="K38" s="129">
        <v>6.5681185589703697</v>
      </c>
      <c r="L38" s="129">
        <v>2.71411382951222</v>
      </c>
      <c r="M38" s="129">
        <v>4.0005346583738604</v>
      </c>
      <c r="N38" s="129">
        <v>-0.32038507971182201</v>
      </c>
      <c r="O38" s="129">
        <v>-3.0713522861977198</v>
      </c>
      <c r="P38" s="129">
        <v>0.35131244522606703</v>
      </c>
      <c r="Q38" s="129">
        <v>-0.13523719589595601</v>
      </c>
      <c r="R38" s="129">
        <v>-3.5448717663942302E-2</v>
      </c>
      <c r="S38" s="129">
        <v>1.2888003559724399</v>
      </c>
      <c r="T38" s="129">
        <v>3.0107603185396599</v>
      </c>
      <c r="U38" s="129">
        <v>-1.11386718685682</v>
      </c>
      <c r="V38" s="129">
        <v>3.2481210676008399</v>
      </c>
      <c r="W38" s="129">
        <v>3.9321328568254499</v>
      </c>
      <c r="X38" s="129">
        <v>4.00226989322121</v>
      </c>
      <c r="Y38" s="129">
        <v>4.98514496190763</v>
      </c>
      <c r="Z38" s="129">
        <v>0.73702205426080303</v>
      </c>
      <c r="AA38" s="129">
        <v>-2.6843379113048802</v>
      </c>
      <c r="AB38" s="129">
        <v>2.3472230440304198</v>
      </c>
      <c r="AC38" s="129">
        <v>-3.8327956344382498E-2</v>
      </c>
      <c r="AD38" s="129">
        <v>1.3475776022233401</v>
      </c>
      <c r="AE38" s="129">
        <v>2.7129754926995</v>
      </c>
      <c r="AF38" s="129">
        <v>1.40359309797135</v>
      </c>
      <c r="AG38" s="129">
        <v>-1.2007893479709999</v>
      </c>
      <c r="AH38" s="129">
        <v>3.4143278496528202</v>
      </c>
      <c r="AI38" s="129">
        <v>1.9728864115725</v>
      </c>
      <c r="AJ38" s="129">
        <v>2.6183670711965901</v>
      </c>
      <c r="AK38" s="129">
        <v>0.21317350540586799</v>
      </c>
      <c r="AL38" s="129">
        <v>0.83551688536908297</v>
      </c>
      <c r="AM38" s="129">
        <v>2.0243253090271001</v>
      </c>
      <c r="AN38" s="129">
        <v>-1.27180613064065E-2</v>
      </c>
      <c r="AO38" s="129">
        <v>-0.60982451755224598</v>
      </c>
      <c r="AP38" s="129">
        <v>0.25112820369350902</v>
      </c>
      <c r="AQ38" s="129">
        <v>2.52467349298345</v>
      </c>
      <c r="AR38" s="129">
        <v>3.1328117154456701</v>
      </c>
      <c r="AS38" s="129">
        <v>0.68082909173955397</v>
      </c>
      <c r="AT38" s="129">
        <v>4.6253677692124597</v>
      </c>
      <c r="AU38" s="129">
        <v>4.0931623995369204</v>
      </c>
      <c r="AV38" s="129">
        <v>0.76325525846582998</v>
      </c>
      <c r="AW38" s="130">
        <v>5.5014440582736004</v>
      </c>
      <c r="AY38" s="1">
        <f t="shared" si="3"/>
        <v>8.7993189918747454</v>
      </c>
      <c r="AZ38" s="1">
        <f t="shared" si="0"/>
        <v>4.6613534986349157</v>
      </c>
      <c r="BA38" s="1"/>
      <c r="BB38" s="58">
        <f>Forcing!B38-(G38-G37)*Je22_Wm2</f>
        <v>-1.0315699550957693</v>
      </c>
      <c r="BC38" s="2">
        <f>Forcing!M38-(N38-N37)*Je22_Wm2</f>
        <v>0.15570701774346477</v>
      </c>
      <c r="BD38" s="2">
        <f>Forcing!C38-(T38-T37)*Je22_Wm2</f>
        <v>0.17051705843597709</v>
      </c>
      <c r="BE38" s="2">
        <f>Forcing!D38-(AF38-AF37)*Je22_Wm2</f>
        <v>-4.4178469895368222E-2</v>
      </c>
      <c r="BF38" s="2">
        <f>Forcing!E38-(AL38-AL37)*Je22_Wm2</f>
        <v>-1.8503767087042242E-2</v>
      </c>
      <c r="BG38" s="2">
        <f>Forcing!F38-(Z38-Z37)*Je22_Wm2</f>
        <v>2.5593772552017453E-2</v>
      </c>
      <c r="BH38" s="66">
        <f>Forcing!K38-(AR38-AR37)*Je22_Wm2</f>
        <v>-1.2743432828692765</v>
      </c>
    </row>
    <row r="39" spans="1:60">
      <c r="A39">
        <v>1884</v>
      </c>
      <c r="B39" s="1">
        <f t="shared" si="4"/>
        <v>4.2249689533011283</v>
      </c>
      <c r="C39">
        <v>1884</v>
      </c>
      <c r="D39" s="46">
        <v>-2.1200679999999998</v>
      </c>
      <c r="E39" s="46">
        <f>'KNMI Hist N'!Z37</f>
        <v>-2.0726166666666521</v>
      </c>
      <c r="F39" s="1">
        <f t="shared" si="5"/>
        <v>-1.0710519400913976</v>
      </c>
      <c r="G39" s="128">
        <v>2.0697873269826799</v>
      </c>
      <c r="H39" s="129">
        <v>0.42237746495516099</v>
      </c>
      <c r="I39" s="129">
        <v>4.0841229999296704</v>
      </c>
      <c r="J39" s="129">
        <v>0.229441610757288</v>
      </c>
      <c r="K39" s="129">
        <v>4.8365767820583097</v>
      </c>
      <c r="L39" s="129">
        <v>0.79199193191654105</v>
      </c>
      <c r="M39" s="129">
        <v>2.0542131722790899</v>
      </c>
      <c r="N39" s="129">
        <v>-0.243823484999658</v>
      </c>
      <c r="O39" s="129">
        <v>-2.8683681960868901</v>
      </c>
      <c r="P39" s="129">
        <v>0.32296454723969997</v>
      </c>
      <c r="Q39" s="129">
        <v>-2.9432309388739201E-2</v>
      </c>
      <c r="R39" s="129">
        <v>-2.8609322901252399E-2</v>
      </c>
      <c r="S39" s="129">
        <v>1.3843278561388901</v>
      </c>
      <c r="T39" s="129">
        <v>3.19882404002872</v>
      </c>
      <c r="U39" s="129">
        <v>-0.52669292582596805</v>
      </c>
      <c r="V39" s="129">
        <v>3.09792492983477</v>
      </c>
      <c r="W39" s="129">
        <v>3.9353592507442698</v>
      </c>
      <c r="X39" s="129">
        <v>4.33864340301586</v>
      </c>
      <c r="Y39" s="129">
        <v>5.1488855423746704</v>
      </c>
      <c r="Z39" s="129">
        <v>0.79386084238593302</v>
      </c>
      <c r="AA39" s="129">
        <v>-2.5431110021490402</v>
      </c>
      <c r="AB39" s="129">
        <v>2.5659098079964902</v>
      </c>
      <c r="AC39" s="129">
        <v>-0.35679170652938802</v>
      </c>
      <c r="AD39" s="129">
        <v>1.3794888806160801</v>
      </c>
      <c r="AE39" s="129">
        <v>2.9238082319955199</v>
      </c>
      <c r="AF39" s="129">
        <v>1.3591774694896801</v>
      </c>
      <c r="AG39" s="129">
        <v>-1.1620023557199901</v>
      </c>
      <c r="AH39" s="129">
        <v>3.4115159893473002</v>
      </c>
      <c r="AI39" s="129">
        <v>1.99528389240476</v>
      </c>
      <c r="AJ39" s="129">
        <v>2.42814484523117</v>
      </c>
      <c r="AK39" s="129">
        <v>0.122944976185157</v>
      </c>
      <c r="AL39" s="129">
        <v>0.791272496774451</v>
      </c>
      <c r="AM39" s="129">
        <v>2.2568993619739302</v>
      </c>
      <c r="AN39" s="129">
        <v>-0.25237022393045899</v>
      </c>
      <c r="AO39" s="129">
        <v>-0.60875543122540499</v>
      </c>
      <c r="AP39" s="129">
        <v>5.4730002772932697E-2</v>
      </c>
      <c r="AQ39" s="129">
        <v>2.5058587742812399</v>
      </c>
      <c r="AR39" s="129">
        <v>1.0126451137864201</v>
      </c>
      <c r="AS39" s="129">
        <v>-1.3688490465344401</v>
      </c>
      <c r="AT39" s="129">
        <v>2.5002075855332699</v>
      </c>
      <c r="AU39" s="129">
        <v>1.9215508837964901</v>
      </c>
      <c r="AV39" s="129">
        <v>-1.29364159365795</v>
      </c>
      <c r="AW39" s="130">
        <v>3.3039577397947602</v>
      </c>
      <c r="AY39" s="1">
        <f t="shared" si="3"/>
        <v>6.9119564774655462</v>
      </c>
      <c r="AZ39" s="1">
        <f t="shared" si="0"/>
        <v>4.8421691504828663</v>
      </c>
      <c r="BA39" s="1"/>
      <c r="BB39" s="58">
        <f>Forcing!B39-(G39-G38)*Je22_Wm2</f>
        <v>-2.1012013587543104</v>
      </c>
      <c r="BC39" s="2">
        <f>Forcing!M39-(N39-N38)*Je22_Wm2</f>
        <v>-4.6900543286253843E-2</v>
      </c>
      <c r="BD39" s="2">
        <f>Forcing!C39-(T39-T38)*Je22_Wm2</f>
        <v>0.12137542895529367</v>
      </c>
      <c r="BE39" s="2">
        <f>Forcing!D39-(AF39-AF38)*Je22_Wm2</f>
        <v>3.2974105287117014E-2</v>
      </c>
      <c r="BF39" s="2">
        <f>Forcing!E39-(AL39-AL38)*Je22_Wm2</f>
        <v>2.4270653172664587E-3</v>
      </c>
      <c r="BG39" s="2">
        <f>Forcing!F39-(Z39-Z38)*Je22_Wm2</f>
        <v>-9.047988742570573E-2</v>
      </c>
      <c r="BH39" s="66">
        <f>Forcing!K39-(AR39-AR38)*Je22_Wm2</f>
        <v>-2.279986540369606</v>
      </c>
    </row>
    <row r="40" spans="1:60">
      <c r="A40">
        <v>1885</v>
      </c>
      <c r="B40" s="1">
        <f t="shared" si="4"/>
        <v>2.4060914170692445</v>
      </c>
      <c r="C40">
        <v>1885</v>
      </c>
      <c r="D40" s="46">
        <v>-0.13897789999999999</v>
      </c>
      <c r="E40" s="46">
        <f>'KNMI Hist N'!Z38</f>
        <v>-8.4516666666663312E-2</v>
      </c>
      <c r="F40" s="1">
        <f t="shared" si="5"/>
        <v>-0.40141165178090865</v>
      </c>
      <c r="G40" s="128">
        <v>0.688522852043702</v>
      </c>
      <c r="H40" s="129">
        <v>-0.74592115097266098</v>
      </c>
      <c r="I40" s="129">
        <v>2.9001812554357702</v>
      </c>
      <c r="J40" s="129">
        <v>-1.5829482912253801</v>
      </c>
      <c r="K40" s="129">
        <v>3.5138517667504701</v>
      </c>
      <c r="L40" s="129">
        <v>-0.65166526063279295</v>
      </c>
      <c r="M40" s="129">
        <v>0.69763879290680397</v>
      </c>
      <c r="N40" s="129">
        <v>-0.11951936862095</v>
      </c>
      <c r="O40" s="129">
        <v>-2.6792599172923799</v>
      </c>
      <c r="P40" s="129">
        <v>0.38991206890343999</v>
      </c>
      <c r="Q40" s="129">
        <v>0.14375110406925901</v>
      </c>
      <c r="R40" s="129">
        <v>0.20838739506183299</v>
      </c>
      <c r="S40" s="129">
        <v>1.3396125061530999</v>
      </c>
      <c r="T40" s="129">
        <v>3.44588613498318</v>
      </c>
      <c r="U40" s="129">
        <v>-0.200161098322099</v>
      </c>
      <c r="V40" s="129">
        <v>3.2040219068835598</v>
      </c>
      <c r="W40" s="129">
        <v>3.94582676639493</v>
      </c>
      <c r="X40" s="129">
        <v>4.7985210064913701</v>
      </c>
      <c r="Y40" s="129">
        <v>5.4812220934681397</v>
      </c>
      <c r="Z40" s="129">
        <v>0.76238933469138204</v>
      </c>
      <c r="AA40" s="129">
        <v>-2.4515912053731599</v>
      </c>
      <c r="AB40" s="129">
        <v>2.3929998727671302</v>
      </c>
      <c r="AC40" s="129">
        <v>-0.41813967778885103</v>
      </c>
      <c r="AD40" s="129">
        <v>1.4290650900069699</v>
      </c>
      <c r="AE40" s="129">
        <v>2.85961259384481</v>
      </c>
      <c r="AF40" s="129">
        <v>1.3344422230323301</v>
      </c>
      <c r="AG40" s="129">
        <v>-1.0814983612687099</v>
      </c>
      <c r="AH40" s="129">
        <v>3.0229424211768801</v>
      </c>
      <c r="AI40" s="129">
        <v>2.3294930729887402</v>
      </c>
      <c r="AJ40" s="129">
        <v>2.2266867761870799</v>
      </c>
      <c r="AK40" s="129">
        <v>0.17458720607769199</v>
      </c>
      <c r="AL40" s="129">
        <v>0.60281835446786602</v>
      </c>
      <c r="AM40" s="129">
        <v>2.1387464213185101</v>
      </c>
      <c r="AN40" s="129">
        <v>-0.59135757237130104</v>
      </c>
      <c r="AO40" s="129">
        <v>-1.03369450343397</v>
      </c>
      <c r="AP40" s="129">
        <v>0.39069977126564598</v>
      </c>
      <c r="AQ40" s="129">
        <v>2.1096976555604501</v>
      </c>
      <c r="AR40" s="129">
        <v>-0.34036498903353402</v>
      </c>
      <c r="AS40" s="129">
        <v>-2.8510961253762201</v>
      </c>
      <c r="AT40" s="129">
        <v>1.0025716412888499</v>
      </c>
      <c r="AU40" s="129">
        <v>0.27853615359844902</v>
      </c>
      <c r="AV40" s="129">
        <v>-2.4685938419139299</v>
      </c>
      <c r="AW40" s="130">
        <v>2.33675722723518</v>
      </c>
      <c r="AY40" s="1">
        <f t="shared" si="3"/>
        <v>5.6856516895202729</v>
      </c>
      <c r="AZ40" s="1">
        <f t="shared" si="0"/>
        <v>4.9971288374765708</v>
      </c>
      <c r="BA40" s="1"/>
      <c r="BB40" s="58">
        <f>Forcing!B40-(G40-G39)*Je22_Wm2</f>
        <v>-0.29500476106289486</v>
      </c>
      <c r="BC40" s="2">
        <f>Forcing!M40-(N40-N39)*Je22_Wm2</f>
        <v>-7.6548649241177671E-2</v>
      </c>
      <c r="BD40" s="2">
        <f>Forcing!C40-(T40-T39)*Je22_Wm2</f>
        <v>9.5012439033280355E-2</v>
      </c>
      <c r="BE40" s="2">
        <f>Forcing!D40-(AF40-AF39)*Je22_Wm2</f>
        <v>2.0869588050014373E-2</v>
      </c>
      <c r="BF40" s="2">
        <f>Forcing!E40-(AL40-AL39)*Je22_Wm2</f>
        <v>7.562542237238927E-2</v>
      </c>
      <c r="BG40" s="2">
        <f>Forcing!F40-(Z40-Z39)*Je22_Wm2</f>
        <v>-3.7457193721683844E-2</v>
      </c>
      <c r="BH40" s="66">
        <f>Forcing!K40-(AR40-AR39)*Je22_Wm2</f>
        <v>-0.52298072614880842</v>
      </c>
    </row>
    <row r="41" spans="1:60">
      <c r="A41">
        <v>1886</v>
      </c>
      <c r="B41" s="1">
        <f t="shared" si="4"/>
        <v>2.4438541384863135</v>
      </c>
      <c r="C41">
        <v>1886</v>
      </c>
      <c r="D41" s="46">
        <v>0.18587919999999999</v>
      </c>
      <c r="E41" s="46">
        <f>'KNMI Hist N'!Z39</f>
        <v>0.24330000000001917</v>
      </c>
      <c r="F41" s="1">
        <f t="shared" si="5"/>
        <v>-3.4417810887749811E-2</v>
      </c>
      <c r="G41" s="128">
        <v>0.776996177929834</v>
      </c>
      <c r="H41" s="129">
        <v>-0.63607324740021798</v>
      </c>
      <c r="I41" s="129">
        <v>3.1725216876473699</v>
      </c>
      <c r="J41" s="129">
        <v>-1.4930730978453</v>
      </c>
      <c r="K41" s="129">
        <v>3.5155836926175801</v>
      </c>
      <c r="L41" s="129">
        <v>-0.62374352015921297</v>
      </c>
      <c r="M41" s="129">
        <v>0.72676155271878295</v>
      </c>
      <c r="N41" s="129">
        <v>-0.144340204862211</v>
      </c>
      <c r="O41" s="129">
        <v>-3.05828814329855</v>
      </c>
      <c r="P41" s="129">
        <v>0.50212852426161703</v>
      </c>
      <c r="Q41" s="129">
        <v>0.23556519934350301</v>
      </c>
      <c r="R41" s="129">
        <v>0.172182285086139</v>
      </c>
      <c r="S41" s="129">
        <v>1.42671111029623</v>
      </c>
      <c r="T41" s="129">
        <v>3.59093944335631</v>
      </c>
      <c r="U41" s="129">
        <v>-0.35817760759350897</v>
      </c>
      <c r="V41" s="129">
        <v>3.5584805624387501</v>
      </c>
      <c r="W41" s="129">
        <v>3.9523965055735699</v>
      </c>
      <c r="X41" s="129">
        <v>4.9984935835118396</v>
      </c>
      <c r="Y41" s="129">
        <v>5.8035041728509196</v>
      </c>
      <c r="Z41" s="129">
        <v>0.63809579789602</v>
      </c>
      <c r="AA41" s="129">
        <v>-2.4432692577463699</v>
      </c>
      <c r="AB41" s="129">
        <v>2.1014889593630501</v>
      </c>
      <c r="AC41" s="129">
        <v>-0.30542324763795298</v>
      </c>
      <c r="AD41" s="129">
        <v>1.3741254220489401</v>
      </c>
      <c r="AE41" s="129">
        <v>2.4635571134524299</v>
      </c>
      <c r="AF41" s="129">
        <v>1.4567821102335501</v>
      </c>
      <c r="AG41" s="129">
        <v>-0.95079729919185296</v>
      </c>
      <c r="AH41" s="129">
        <v>2.9221966745316399</v>
      </c>
      <c r="AI41" s="129">
        <v>2.1724067918960701</v>
      </c>
      <c r="AJ41" s="129">
        <v>2.71869617352354</v>
      </c>
      <c r="AK41" s="129">
        <v>0.42140821040834298</v>
      </c>
      <c r="AL41" s="129">
        <v>0.50059853735538495</v>
      </c>
      <c r="AM41" s="129">
        <v>2.0346063455815502</v>
      </c>
      <c r="AN41" s="129">
        <v>-0.63975225668249103</v>
      </c>
      <c r="AO41" s="129">
        <v>-1.1823364981443001</v>
      </c>
      <c r="AP41" s="129">
        <v>0.10975145141628399</v>
      </c>
      <c r="AQ41" s="129">
        <v>2.1807236446058802</v>
      </c>
      <c r="AR41" s="129">
        <v>-0.35442274468079199</v>
      </c>
      <c r="AS41" s="129">
        <v>-2.5669944250350198</v>
      </c>
      <c r="AT41" s="129">
        <v>0.53450448348116997</v>
      </c>
      <c r="AU41" s="129">
        <v>0.34690218588955701</v>
      </c>
      <c r="AV41" s="129">
        <v>-2.4175606124354898</v>
      </c>
      <c r="AW41" s="130">
        <v>2.3310346446958299</v>
      </c>
      <c r="AY41" s="1">
        <f t="shared" si="3"/>
        <v>5.6876529392982622</v>
      </c>
      <c r="AZ41" s="1">
        <f t="shared" si="0"/>
        <v>4.9106567613684282</v>
      </c>
      <c r="BA41" s="1"/>
      <c r="BB41" s="58">
        <f>Forcing!B41-(G41-G40)*Je22_Wm2</f>
        <v>-0.66971493537528803</v>
      </c>
      <c r="BC41" s="2">
        <f>Forcing!M41-(N41-N40)*Je22_Wm2</f>
        <v>1.6057946335823078E-2</v>
      </c>
      <c r="BD41" s="2">
        <f>Forcing!C41-(T41-T40)*Je22_Wm2</f>
        <v>0.16733889550028627</v>
      </c>
      <c r="BE41" s="2">
        <f>Forcing!D41-(AF41-AF40)*Je22_Wm2</f>
        <v>-7.0324069951957627E-2</v>
      </c>
      <c r="BF41" s="2">
        <f>Forcing!E41-(AL41-AL40)*Je22_Wm2</f>
        <v>-2.2813935731492568E-3</v>
      </c>
      <c r="BG41" s="2">
        <f>Forcing!F41-(Z41-Z40)*Je22_Wm2</f>
        <v>1.8367286349919819E-2</v>
      </c>
      <c r="BH41" s="66">
        <f>Forcing!K41-(AR41-AR40)*Je22_Wm2</f>
        <v>-0.80626213374305289</v>
      </c>
    </row>
    <row r="42" spans="1:60">
      <c r="A42">
        <v>1887</v>
      </c>
      <c r="B42" s="1">
        <f t="shared" si="4"/>
        <v>2.6605856763285036</v>
      </c>
      <c r="C42">
        <v>1887</v>
      </c>
      <c r="D42" s="46">
        <v>8.330137E-2</v>
      </c>
      <c r="E42" s="46">
        <f>'KNMI Hist N'!Z40</f>
        <v>0.14381666666668971</v>
      </c>
      <c r="F42" s="1">
        <f t="shared" si="5"/>
        <v>-8.4605870847855339E-4</v>
      </c>
      <c r="G42" s="128">
        <v>0.57767644016689101</v>
      </c>
      <c r="H42" s="129">
        <v>-0.608127617535136</v>
      </c>
      <c r="I42" s="129">
        <v>2.8464218509777899</v>
      </c>
      <c r="J42" s="129">
        <v>-1.6006129929478701</v>
      </c>
      <c r="K42" s="129">
        <v>3.3580772364823699</v>
      </c>
      <c r="L42" s="129">
        <v>-1.08975581190076</v>
      </c>
      <c r="M42" s="129">
        <v>0.56005597592494005</v>
      </c>
      <c r="N42" s="129">
        <v>-0.26925177915565202</v>
      </c>
      <c r="O42" s="129">
        <v>-3.3560689642280801</v>
      </c>
      <c r="P42" s="129">
        <v>0.42098936423556499</v>
      </c>
      <c r="Q42" s="129">
        <v>2.2559757286109702E-2</v>
      </c>
      <c r="R42" s="129">
        <v>6.5153701648274706E-2</v>
      </c>
      <c r="S42" s="129">
        <v>1.5011072452798699</v>
      </c>
      <c r="T42" s="129">
        <v>3.79328664027924</v>
      </c>
      <c r="U42" s="129">
        <v>-0.21090078243566199</v>
      </c>
      <c r="V42" s="129">
        <v>3.3075256209970099</v>
      </c>
      <c r="W42" s="129">
        <v>4.5257903128804298</v>
      </c>
      <c r="X42" s="129">
        <v>5.4881519267730701</v>
      </c>
      <c r="Y42" s="129">
        <v>5.8558661231813298</v>
      </c>
      <c r="Z42" s="129">
        <v>0.54915916833421896</v>
      </c>
      <c r="AA42" s="129">
        <v>-2.5413017621426999</v>
      </c>
      <c r="AB42" s="129">
        <v>2.1946167595139299</v>
      </c>
      <c r="AC42" s="129">
        <v>-0.477043039700217</v>
      </c>
      <c r="AD42" s="129">
        <v>0.97923137351860601</v>
      </c>
      <c r="AE42" s="129">
        <v>2.5902925104814698</v>
      </c>
      <c r="AF42" s="129">
        <v>1.57493376435041</v>
      </c>
      <c r="AG42" s="129">
        <v>-0.94096281301225804</v>
      </c>
      <c r="AH42" s="129">
        <v>2.9000762445986399</v>
      </c>
      <c r="AI42" s="129">
        <v>1.9672075260166699</v>
      </c>
      <c r="AJ42" s="129">
        <v>2.9704408368005</v>
      </c>
      <c r="AK42" s="129">
        <v>0.97790702734852697</v>
      </c>
      <c r="AL42" s="129">
        <v>0.46027765589393799</v>
      </c>
      <c r="AM42" s="129">
        <v>2.0307050968243199</v>
      </c>
      <c r="AN42" s="129">
        <v>-0.83755103019300903</v>
      </c>
      <c r="AO42" s="129">
        <v>-0.99006283460990996</v>
      </c>
      <c r="AP42" s="129">
        <v>-3.7983562364528198E-2</v>
      </c>
      <c r="AQ42" s="129">
        <v>2.13628060981282</v>
      </c>
      <c r="AR42" s="129">
        <v>-0.71138295691417297</v>
      </c>
      <c r="AS42" s="129">
        <v>-2.6287577539642601</v>
      </c>
      <c r="AT42" s="129">
        <v>6.9464795261416995E-2</v>
      </c>
      <c r="AU42" s="129">
        <v>-0.175426992333193</v>
      </c>
      <c r="AV42" s="129">
        <v>-2.6604481150997499</v>
      </c>
      <c r="AW42" s="130">
        <v>1.83825328156492</v>
      </c>
      <c r="AY42" s="1">
        <f t="shared" si="3"/>
        <v>5.3970224927879817</v>
      </c>
      <c r="AZ42" s="1">
        <f t="shared" si="0"/>
        <v>4.8193460526210909</v>
      </c>
      <c r="BA42" s="1"/>
      <c r="BB42" s="58">
        <f>Forcing!B42-(G42-G41)*Je22_Wm2</f>
        <v>-0.48109744284921246</v>
      </c>
      <c r="BC42" s="2">
        <f>Forcing!M42-(N42-N41)*Je22_Wm2</f>
        <v>7.8214294666226869E-2</v>
      </c>
      <c r="BD42" s="2">
        <f>Forcing!C42-(T42-T41)*Je22_Wm2</f>
        <v>0.14027939071086043</v>
      </c>
      <c r="BE42" s="2">
        <f>Forcing!D42-(AF42-AF41)*Je22_Wm2</f>
        <v>-6.7562177206569998E-2</v>
      </c>
      <c r="BF42" s="2">
        <f>Forcing!E42-(AL42-AL41)*Je22_Wm2</f>
        <v>-4.6721632612441437E-2</v>
      </c>
      <c r="BG42" s="2">
        <f>Forcing!F42-(Z42-Z41)*Je22_Wm2</f>
        <v>-5.4073530421215599E-3</v>
      </c>
      <c r="BH42" s="66">
        <f>Forcing!K42-(AR42-AR41)*Je22_Wm2</f>
        <v>-0.58595670820307044</v>
      </c>
    </row>
    <row r="43" spans="1:60">
      <c r="A43">
        <v>1888</v>
      </c>
      <c r="B43" s="1">
        <f t="shared" si="4"/>
        <v>2.8999999838969415</v>
      </c>
      <c r="C43">
        <v>1888</v>
      </c>
      <c r="D43" s="46">
        <v>0.2140512</v>
      </c>
      <c r="E43" s="46">
        <f>'KNMI Hist N'!Z41</f>
        <v>0.27264999999999401</v>
      </c>
      <c r="F43" s="1">
        <f t="shared" si="5"/>
        <v>6.6453923511725022E-2</v>
      </c>
      <c r="G43" s="128">
        <v>0.77427135117144896</v>
      </c>
      <c r="H43" s="129">
        <v>-0.54056784002326996</v>
      </c>
      <c r="I43" s="129">
        <v>3.0546179395101198</v>
      </c>
      <c r="J43" s="129">
        <v>-1.3327146112970101</v>
      </c>
      <c r="K43" s="129">
        <v>3.7325358985406698</v>
      </c>
      <c r="L43" s="129">
        <v>-0.92322979373951197</v>
      </c>
      <c r="M43" s="129">
        <v>0.65498651403769104</v>
      </c>
      <c r="N43" s="129">
        <v>-1.0052911652126E-2</v>
      </c>
      <c r="O43" s="129">
        <v>-3.1402325731063501</v>
      </c>
      <c r="P43" s="129">
        <v>0.89856062372536805</v>
      </c>
      <c r="Q43" s="129">
        <v>5.4439172326659201E-2</v>
      </c>
      <c r="R43" s="129">
        <v>0.228253867252137</v>
      </c>
      <c r="S43" s="129">
        <v>1.9087143515415601</v>
      </c>
      <c r="T43" s="129">
        <v>3.8214451583388498</v>
      </c>
      <c r="U43" s="129">
        <v>3.32639076852514E-2</v>
      </c>
      <c r="V43" s="129">
        <v>3.2872979522550798</v>
      </c>
      <c r="W43" s="129">
        <v>4.5053669915693897</v>
      </c>
      <c r="X43" s="129">
        <v>5.6151330711930099</v>
      </c>
      <c r="Y43" s="129">
        <v>5.6661638689915304</v>
      </c>
      <c r="Z43" s="129">
        <v>0.60259142725256998</v>
      </c>
      <c r="AA43" s="129">
        <v>-2.3431632723596199</v>
      </c>
      <c r="AB43" s="129">
        <v>2.2969611251749402</v>
      </c>
      <c r="AC43" s="129">
        <v>-5.6444804543585997E-2</v>
      </c>
      <c r="AD43" s="129">
        <v>0.41728177790391602</v>
      </c>
      <c r="AE43" s="129">
        <v>2.6983223100872</v>
      </c>
      <c r="AF43" s="129">
        <v>1.6485908864363501</v>
      </c>
      <c r="AG43" s="129">
        <v>-0.83786242705925595</v>
      </c>
      <c r="AH43" s="129">
        <v>2.9020787142353002</v>
      </c>
      <c r="AI43" s="129">
        <v>1.81537708428258</v>
      </c>
      <c r="AJ43" s="129">
        <v>2.9743066649830499</v>
      </c>
      <c r="AK43" s="129">
        <v>1.3890543957400801</v>
      </c>
      <c r="AL43" s="129">
        <v>0.380897137322182</v>
      </c>
      <c r="AM43" s="129">
        <v>1.7225273378130499</v>
      </c>
      <c r="AN43" s="129">
        <v>-0.59590325965451596</v>
      </c>
      <c r="AO43" s="129">
        <v>-1.26555520505645</v>
      </c>
      <c r="AP43" s="129">
        <v>7.6511349284774099E-2</v>
      </c>
      <c r="AQ43" s="129">
        <v>1.96690546422405</v>
      </c>
      <c r="AR43" s="129">
        <v>-0.72272990824867001</v>
      </c>
      <c r="AS43" s="129">
        <v>-2.53191869544274</v>
      </c>
      <c r="AT43" s="129">
        <v>0.16749561737747501</v>
      </c>
      <c r="AU43" s="129">
        <v>-0.51493102096918597</v>
      </c>
      <c r="AV43" s="129">
        <v>-2.4685326048887002</v>
      </c>
      <c r="AW43" s="130">
        <v>1.7342371626798001</v>
      </c>
      <c r="AY43" s="1">
        <f t="shared" si="3"/>
        <v>5.7207417894491561</v>
      </c>
      <c r="AZ43" s="1">
        <f t="shared" si="0"/>
        <v>4.9464704382777072</v>
      </c>
      <c r="BA43" s="1"/>
      <c r="BB43" s="58">
        <f>Forcing!B43-(G43-G42)*Je22_Wm2</f>
        <v>-0.40521043973383053</v>
      </c>
      <c r="BC43" s="2">
        <f>Forcing!M43-(N43-N42)*Je22_Wm2</f>
        <v>-0.16031828968968964</v>
      </c>
      <c r="BD43" s="2">
        <f>Forcing!C43-(T43-T42)*Je22_Wm2</f>
        <v>0.25504556028498232</v>
      </c>
      <c r="BE43" s="2">
        <f>Forcing!D43-(AF43-AF42)*Je22_Wm2</f>
        <v>-3.978307281536881E-2</v>
      </c>
      <c r="BF43" s="2">
        <f>Forcing!E43-(AL43-AL42)*Je22_Wm2</f>
        <v>-2.7629997966939532E-2</v>
      </c>
      <c r="BG43" s="2">
        <f>Forcing!F43-(Z43-Z42)*Je22_Wm2</f>
        <v>-9.5646432788295987E-2</v>
      </c>
      <c r="BH43" s="66">
        <f>Forcing!K43-(AR43-AR42)*Je22_Wm2</f>
        <v>-0.48186854322127731</v>
      </c>
    </row>
    <row r="44" spans="1:60">
      <c r="A44">
        <v>1889</v>
      </c>
      <c r="B44" s="1">
        <f t="shared" si="4"/>
        <v>3.1297006763285036</v>
      </c>
      <c r="C44">
        <v>1889</v>
      </c>
      <c r="D44" s="46">
        <v>7.1237060000000005E-2</v>
      </c>
      <c r="E44" s="46">
        <f>'KNMI Hist N'!Z42</f>
        <v>0.13300000000000031</v>
      </c>
      <c r="F44" s="1">
        <f t="shared" si="5"/>
        <v>-5.9038618734711737E-2</v>
      </c>
      <c r="G44" s="128">
        <v>0.79169873811125502</v>
      </c>
      <c r="H44" s="129">
        <v>-0.59584326356559603</v>
      </c>
      <c r="I44" s="129">
        <v>2.85725723229534</v>
      </c>
      <c r="J44" s="129">
        <v>-1.0668235377661801</v>
      </c>
      <c r="K44" s="129">
        <v>3.7836457724732901</v>
      </c>
      <c r="L44" s="129">
        <v>-0.80623990785278299</v>
      </c>
      <c r="M44" s="129">
        <v>0.57819613308345796</v>
      </c>
      <c r="N44" s="129">
        <v>1.27494449141883E-2</v>
      </c>
      <c r="O44" s="129">
        <v>-2.9760517736647301</v>
      </c>
      <c r="P44" s="129">
        <v>0.98780346168998601</v>
      </c>
      <c r="Q44" s="129">
        <v>-0.26892484796581601</v>
      </c>
      <c r="R44" s="129">
        <v>0.24930366442267601</v>
      </c>
      <c r="S44" s="129">
        <v>2.0716167200888198</v>
      </c>
      <c r="T44" s="129">
        <v>3.97787575329192</v>
      </c>
      <c r="U44" s="129">
        <v>0.32261443852067201</v>
      </c>
      <c r="V44" s="129">
        <v>3.72787830271659</v>
      </c>
      <c r="W44" s="129">
        <v>4.8601451652036101</v>
      </c>
      <c r="X44" s="129">
        <v>5.5105876507362996</v>
      </c>
      <c r="Y44" s="129">
        <v>5.4681532092824199</v>
      </c>
      <c r="Z44" s="129">
        <v>0.65600604678284302</v>
      </c>
      <c r="AA44" s="129">
        <v>-2.31976525089945</v>
      </c>
      <c r="AB44" s="129">
        <v>2.6007516598381999</v>
      </c>
      <c r="AC44" s="129">
        <v>-9.4195116154056499E-2</v>
      </c>
      <c r="AD44" s="129">
        <v>0.29388908770326599</v>
      </c>
      <c r="AE44" s="129">
        <v>2.79934985342625</v>
      </c>
      <c r="AF44" s="129">
        <v>1.7379155784292</v>
      </c>
      <c r="AG44" s="129">
        <v>-0.66031695366592602</v>
      </c>
      <c r="AH44" s="129">
        <v>2.7735306268224802</v>
      </c>
      <c r="AI44" s="129">
        <v>1.8039026133981899</v>
      </c>
      <c r="AJ44" s="129">
        <v>3.2725953210314702</v>
      </c>
      <c r="AK44" s="129">
        <v>1.4998662845598101</v>
      </c>
      <c r="AL44" s="129">
        <v>0.26391554235235898</v>
      </c>
      <c r="AM44" s="129">
        <v>1.2670080707767499</v>
      </c>
      <c r="AN44" s="129">
        <v>-0.86537358839557199</v>
      </c>
      <c r="AO44" s="129">
        <v>-1.3265038290197799</v>
      </c>
      <c r="AP44" s="129">
        <v>0.234117402564222</v>
      </c>
      <c r="AQ44" s="129">
        <v>2.0103296558361801</v>
      </c>
      <c r="AR44" s="129">
        <v>-0.92188466635436594</v>
      </c>
      <c r="AS44" s="129">
        <v>-2.66102547137679</v>
      </c>
      <c r="AT44" s="129">
        <v>2.6427179485648999E-2</v>
      </c>
      <c r="AU44" s="129">
        <v>-0.73620918386852996</v>
      </c>
      <c r="AV44" s="129">
        <v>-2.4898165754409902</v>
      </c>
      <c r="AW44" s="130">
        <v>1.2512007194288299</v>
      </c>
      <c r="AY44" s="1">
        <f t="shared" si="3"/>
        <v>5.7265776994161444</v>
      </c>
      <c r="AZ44" s="1">
        <f t="shared" si="0"/>
        <v>4.9348789613048893</v>
      </c>
      <c r="BA44" s="1"/>
      <c r="BB44" s="58">
        <f>Forcing!B44-(G44-G43)*Je22_Wm2</f>
        <v>-0.44301440728961961</v>
      </c>
      <c r="BC44" s="2">
        <f>Forcing!M44-(N44-N43)*Je22_Wm2</f>
        <v>-1.351605639768118E-2</v>
      </c>
      <c r="BD44" s="2">
        <f>Forcing!C44-(T44-T43)*Je22_Wm2</f>
        <v>0.18200960053414339</v>
      </c>
      <c r="BE44" s="2">
        <f>Forcing!D44-(AF44-AF43)*Je22_Wm2</f>
        <v>-4.9356633727559766E-2</v>
      </c>
      <c r="BF44" s="2">
        <f>Forcing!E44-(AL44-AL43)*Je22_Wm2</f>
        <v>-8.8363295237399025E-3</v>
      </c>
      <c r="BG44" s="2">
        <f>Forcing!F44-(Z44-Z43)*Je22_Wm2</f>
        <v>-9.7452478728299569E-2</v>
      </c>
      <c r="BH44" s="66">
        <f>Forcing!K44-(AR44-AR43)*Je22_Wm2</f>
        <v>-0.51652189521636283</v>
      </c>
    </row>
    <row r="45" spans="1:60">
      <c r="A45">
        <v>1890</v>
      </c>
      <c r="B45" s="1">
        <f t="shared" si="4"/>
        <v>3.0537143317230284</v>
      </c>
      <c r="C45">
        <v>1890</v>
      </c>
      <c r="D45" s="46">
        <v>-0.16561210000000001</v>
      </c>
      <c r="E45" s="46">
        <f>'KNMI Hist N'!Z43</f>
        <v>-0.10866666666665499</v>
      </c>
      <c r="F45" s="1">
        <f t="shared" si="5"/>
        <v>-6.411086981117628E-2</v>
      </c>
      <c r="G45" s="128">
        <v>0.58413087215466397</v>
      </c>
      <c r="H45" s="129">
        <v>-0.67652051218723697</v>
      </c>
      <c r="I45" s="129">
        <v>2.5929715335370802</v>
      </c>
      <c r="J45" s="129">
        <v>-1.45324743316095</v>
      </c>
      <c r="K45" s="129">
        <v>3.84316083514434</v>
      </c>
      <c r="L45" s="129">
        <v>-1.5133032332591001</v>
      </c>
      <c r="M45" s="129">
        <v>0.71172404285386603</v>
      </c>
      <c r="N45" s="129">
        <v>3.5469351835821998E-2</v>
      </c>
      <c r="O45" s="129">
        <v>-2.7741192777227601</v>
      </c>
      <c r="P45" s="129">
        <v>0.81157880231311796</v>
      </c>
      <c r="Q45" s="129">
        <v>-0.460968920717993</v>
      </c>
      <c r="R45" s="129">
        <v>0.374147040012068</v>
      </c>
      <c r="S45" s="129">
        <v>2.2267091152946801</v>
      </c>
      <c r="T45" s="129">
        <v>4.1347218450029803</v>
      </c>
      <c r="U45" s="129">
        <v>0.27651702253982902</v>
      </c>
      <c r="V45" s="129">
        <v>4.1638964002128898</v>
      </c>
      <c r="W45" s="129">
        <v>5.4297086583335901</v>
      </c>
      <c r="X45" s="129">
        <v>5.1005209667875304</v>
      </c>
      <c r="Y45" s="129">
        <v>5.7029661771410503</v>
      </c>
      <c r="Z45" s="129">
        <v>0.68324784998048904</v>
      </c>
      <c r="AA45" s="129">
        <v>-2.13470931605243</v>
      </c>
      <c r="AB45" s="129">
        <v>2.56044614466748</v>
      </c>
      <c r="AC45" s="129">
        <v>-0.52722487216282599</v>
      </c>
      <c r="AD45" s="129">
        <v>0.59302422608797001</v>
      </c>
      <c r="AE45" s="129">
        <v>2.9247030673622501</v>
      </c>
      <c r="AF45" s="129">
        <v>1.7893980696451799</v>
      </c>
      <c r="AG45" s="129">
        <v>-0.43292922614881302</v>
      </c>
      <c r="AH45" s="129">
        <v>2.45635619429124</v>
      </c>
      <c r="AI45" s="129">
        <v>1.9636735336044799</v>
      </c>
      <c r="AJ45" s="129">
        <v>3.67636850688306</v>
      </c>
      <c r="AK45" s="129">
        <v>1.2835213395959399</v>
      </c>
      <c r="AL45" s="129">
        <v>0.14515675028963601</v>
      </c>
      <c r="AM45" s="129">
        <v>1.21079282993991</v>
      </c>
      <c r="AN45" s="129">
        <v>-0.85975480112827096</v>
      </c>
      <c r="AO45" s="129">
        <v>-1.56655807163868</v>
      </c>
      <c r="AP45" s="129">
        <v>0.26580648356581299</v>
      </c>
      <c r="AQ45" s="129">
        <v>1.67549731070941</v>
      </c>
      <c r="AR45" s="129">
        <v>-1.3357694120666901</v>
      </c>
      <c r="AS45" s="129">
        <v>-2.9055420146469002</v>
      </c>
      <c r="AT45" s="129">
        <v>-0.50402422584914597</v>
      </c>
      <c r="AU45" s="129">
        <v>-1.1373460660172801</v>
      </c>
      <c r="AV45" s="129">
        <v>-2.9981032280997102</v>
      </c>
      <c r="AW45" s="130">
        <v>0.86616847427955901</v>
      </c>
      <c r="AY45" s="1">
        <f t="shared" si="3"/>
        <v>5.4522244546874168</v>
      </c>
      <c r="AZ45" s="1">
        <f t="shared" si="0"/>
        <v>4.8680935825327527</v>
      </c>
      <c r="BA45" s="1"/>
      <c r="BB45" s="58">
        <f>Forcing!B45-(G45-G44)*Je22_Wm2</f>
        <v>-0.52674235524095692</v>
      </c>
      <c r="BC45" s="2">
        <f>Forcing!M45-(N45-N44)*Je22_Wm2</f>
        <v>-1.3469526218334527E-2</v>
      </c>
      <c r="BD45" s="2">
        <f>Forcing!C45-(T45-T44)*Je22_Wm2</f>
        <v>0.18815057704743149</v>
      </c>
      <c r="BE45" s="2">
        <f>Forcing!D45-(AF45-AF44)*Je22_Wm2</f>
        <v>-2.5708627045123531E-2</v>
      </c>
      <c r="BF45" s="2">
        <f>Forcing!E45-(AL45-AL44)*Je22_Wm2</f>
        <v>-2.2588901290490349E-3</v>
      </c>
      <c r="BG45" s="2">
        <f>Forcing!F45-(Z45-Z44)*Je22_Wm2</f>
        <v>-8.3019159785738178E-2</v>
      </c>
      <c r="BH45" s="66">
        <f>Forcing!K45-(AR45-AR44)*Je22_Wm2</f>
        <v>-0.61930057291264662</v>
      </c>
    </row>
    <row r="46" spans="1:60">
      <c r="A46">
        <v>1891</v>
      </c>
      <c r="B46" s="1">
        <f t="shared" si="4"/>
        <v>3.0347644122383262</v>
      </c>
      <c r="C46">
        <v>1891</v>
      </c>
      <c r="D46" s="46">
        <v>0.14207629999999999</v>
      </c>
      <c r="E46" s="46">
        <f>'KNMI Hist N'!Z44</f>
        <v>0.19423333333332948</v>
      </c>
      <c r="F46" s="1">
        <f t="shared" si="5"/>
        <v>0.12635044824759106</v>
      </c>
      <c r="G46" s="128">
        <v>0.58522250683532495</v>
      </c>
      <c r="H46" s="129">
        <v>-0.95499089558396499</v>
      </c>
      <c r="I46" s="129">
        <v>2.6458854642132899</v>
      </c>
      <c r="J46" s="129">
        <v>-1.6086031366351601</v>
      </c>
      <c r="K46" s="129">
        <v>3.93350148733817</v>
      </c>
      <c r="L46" s="129">
        <v>-1.3847908701335601</v>
      </c>
      <c r="M46" s="129">
        <v>0.88033299181318203</v>
      </c>
      <c r="N46" s="129">
        <v>9.1539204338087404E-2</v>
      </c>
      <c r="O46" s="129">
        <v>-2.8518882690232301</v>
      </c>
      <c r="P46" s="129">
        <v>1.15528389747819</v>
      </c>
      <c r="Q46" s="129">
        <v>-0.68976958112244902</v>
      </c>
      <c r="R46" s="129">
        <v>0.45522785733981003</v>
      </c>
      <c r="S46" s="129">
        <v>2.3888421170181098</v>
      </c>
      <c r="T46" s="129">
        <v>4.2222714047362899</v>
      </c>
      <c r="U46" s="129">
        <v>0.25078038223354598</v>
      </c>
      <c r="V46" s="129">
        <v>4.2809717839313901</v>
      </c>
      <c r="W46" s="129">
        <v>5.55352735700823</v>
      </c>
      <c r="X46" s="129">
        <v>5.3622612827409499</v>
      </c>
      <c r="Y46" s="129">
        <v>5.6638162177673603</v>
      </c>
      <c r="Z46" s="129">
        <v>0.77108006945827201</v>
      </c>
      <c r="AA46" s="129">
        <v>-2.0867624557353799</v>
      </c>
      <c r="AB46" s="129">
        <v>2.5904144187782299</v>
      </c>
      <c r="AC46" s="129">
        <v>-0.79310345579131403</v>
      </c>
      <c r="AD46" s="129">
        <v>0.76133355752398502</v>
      </c>
      <c r="AE46" s="129">
        <v>3.3835182825158401</v>
      </c>
      <c r="AF46" s="129">
        <v>1.9603238450256799</v>
      </c>
      <c r="AG46" s="129">
        <v>-0.25028084741040202</v>
      </c>
      <c r="AH46" s="129">
        <v>2.5981194548948099</v>
      </c>
      <c r="AI46" s="129">
        <v>2.1809408260799601</v>
      </c>
      <c r="AJ46" s="129">
        <v>3.8463559720366498</v>
      </c>
      <c r="AK46" s="129">
        <v>1.4264838195274201</v>
      </c>
      <c r="AL46" s="129">
        <v>0.109502109776847</v>
      </c>
      <c r="AM46" s="129">
        <v>1.2310810993921999</v>
      </c>
      <c r="AN46" s="129">
        <v>-0.52788807286517703</v>
      </c>
      <c r="AO46" s="129">
        <v>-1.7513068699796199</v>
      </c>
      <c r="AP46" s="129">
        <v>-6.0426077901134398E-2</v>
      </c>
      <c r="AQ46" s="129">
        <v>1.6560504702379699</v>
      </c>
      <c r="AR46" s="129">
        <v>-1.5764682660218099</v>
      </c>
      <c r="AS46" s="129">
        <v>-2.9563371798468099</v>
      </c>
      <c r="AT46" s="129">
        <v>-0.69141299671584</v>
      </c>
      <c r="AU46" s="129">
        <v>-1.6977441286518999</v>
      </c>
      <c r="AV46" s="129">
        <v>-2.7703945585535399</v>
      </c>
      <c r="AW46" s="130">
        <v>0.23354753365900499</v>
      </c>
      <c r="AY46" s="1">
        <f t="shared" si="3"/>
        <v>5.5782483673133676</v>
      </c>
      <c r="AZ46" s="1">
        <f t="shared" si="0"/>
        <v>4.9930258604780429</v>
      </c>
      <c r="BA46" s="1"/>
      <c r="BB46" s="58">
        <f>Forcing!B46-(G46-G45)*Je22_Wm2</f>
        <v>-0.34649090513669045</v>
      </c>
      <c r="BC46" s="2">
        <f>Forcing!M46-(N46-N45)*Je22_Wm2</f>
        <v>-3.7674378403906819E-2</v>
      </c>
      <c r="BD46" s="2">
        <f>Forcing!C46-(T46-T45)*Je22_Wm2</f>
        <v>0.23636172340561473</v>
      </c>
      <c r="BE46" s="2">
        <f>Forcing!D46-(AF46-AF45)*Je22_Wm2</f>
        <v>-9.8972906511290509E-2</v>
      </c>
      <c r="BF46" s="2">
        <f>Forcing!E46-(AL46-AL45)*Je22_Wm2</f>
        <v>-1.6069268241558028E-2</v>
      </c>
      <c r="BG46" s="2">
        <f>Forcing!F46-(Z46-Z45)*Je22_Wm2</f>
        <v>-0.12168880829570322</v>
      </c>
      <c r="BH46" s="66">
        <f>Forcing!K46-(AR46-AR45)*Je22_Wm2</f>
        <v>-0.45791601169387058</v>
      </c>
    </row>
    <row r="47" spans="1:60">
      <c r="A47">
        <v>1892</v>
      </c>
      <c r="B47" s="1">
        <f t="shared" si="4"/>
        <v>3.524528341384864</v>
      </c>
      <c r="C47">
        <v>1892</v>
      </c>
      <c r="D47" s="46">
        <v>0.46621050000000003</v>
      </c>
      <c r="E47" s="46">
        <f>'KNMI Hist N'!Z45</f>
        <v>0.51291666666663593</v>
      </c>
      <c r="F47" s="1">
        <f t="shared" si="5"/>
        <v>0.21724305147867223</v>
      </c>
      <c r="G47" s="128">
        <v>0.99105663140616496</v>
      </c>
      <c r="H47" s="129">
        <v>-0.74250724678064395</v>
      </c>
      <c r="I47" s="129">
        <v>2.6206511073443002</v>
      </c>
      <c r="J47" s="129">
        <v>-1.20463970698703</v>
      </c>
      <c r="K47" s="129">
        <v>4.5179239442407297</v>
      </c>
      <c r="L47" s="129">
        <v>-0.60515369452082102</v>
      </c>
      <c r="M47" s="129">
        <v>1.3600653851404501</v>
      </c>
      <c r="N47" s="129">
        <v>6.85165594241781E-2</v>
      </c>
      <c r="O47" s="129">
        <v>-2.6890180110808299</v>
      </c>
      <c r="P47" s="129">
        <v>0.87143183748625896</v>
      </c>
      <c r="Q47" s="129">
        <v>-1.0637173152181101</v>
      </c>
      <c r="R47" s="129">
        <v>0.66670854274134095</v>
      </c>
      <c r="S47" s="129">
        <v>2.55717774319224</v>
      </c>
      <c r="T47" s="129">
        <v>4.3633371709413096</v>
      </c>
      <c r="U47" s="129">
        <v>0.69579827839172603</v>
      </c>
      <c r="V47" s="129">
        <v>4.0864038557125104</v>
      </c>
      <c r="W47" s="129">
        <v>6.2678740295710398</v>
      </c>
      <c r="X47" s="129">
        <v>5.5534263199160696</v>
      </c>
      <c r="Y47" s="129">
        <v>5.21318337111519</v>
      </c>
      <c r="Z47" s="129">
        <v>0.83729717125952596</v>
      </c>
      <c r="AA47" s="129">
        <v>-1.91792602667135</v>
      </c>
      <c r="AB47" s="129">
        <v>2.7236378929653799</v>
      </c>
      <c r="AC47" s="129">
        <v>-0.81396009342540099</v>
      </c>
      <c r="AD47" s="129">
        <v>0.76765605356358901</v>
      </c>
      <c r="AE47" s="129">
        <v>3.42707802986541</v>
      </c>
      <c r="AF47" s="129">
        <v>2.1274263809379201</v>
      </c>
      <c r="AG47" s="129">
        <v>-6.8229888369919306E-2</v>
      </c>
      <c r="AH47" s="129">
        <v>2.7790596835230801</v>
      </c>
      <c r="AI47" s="129">
        <v>2.25332711243948</v>
      </c>
      <c r="AJ47" s="129">
        <v>3.93441571679808</v>
      </c>
      <c r="AK47" s="129">
        <v>1.7385592802988901</v>
      </c>
      <c r="AL47" s="129">
        <v>0.18455656999737799</v>
      </c>
      <c r="AM47" s="129">
        <v>0.99343541516922496</v>
      </c>
      <c r="AN47" s="129">
        <v>-0.50090550311830295</v>
      </c>
      <c r="AO47" s="129">
        <v>-1.53787521350971</v>
      </c>
      <c r="AP47" s="129">
        <v>-3.6254045747297001E-2</v>
      </c>
      <c r="AQ47" s="129">
        <v>2.0043821971929798</v>
      </c>
      <c r="AR47" s="129">
        <v>-1.48220207462689</v>
      </c>
      <c r="AS47" s="129">
        <v>-2.7864412579697699</v>
      </c>
      <c r="AT47" s="129">
        <v>-0.75741649759713203</v>
      </c>
      <c r="AU47" s="129">
        <v>-1.5945721185598301</v>
      </c>
      <c r="AV47" s="129">
        <v>-2.2881982427365299</v>
      </c>
      <c r="AW47" s="130">
        <v>1.5617743728809899E-2</v>
      </c>
      <c r="AY47" s="1">
        <f t="shared" si="3"/>
        <v>6.0989317779334211</v>
      </c>
      <c r="AZ47" s="1">
        <f t="shared" si="0"/>
        <v>5.107875146527256</v>
      </c>
      <c r="BA47" s="1"/>
      <c r="BB47" s="58">
        <f>Forcing!B47-(G47-G46)*Je22_Wm2</f>
        <v>-0.39746099135849167</v>
      </c>
      <c r="BC47" s="2">
        <f>Forcing!M47-(N47-N46)*Je22_Wm2</f>
        <v>5.166302491537678E-3</v>
      </c>
      <c r="BD47" s="2">
        <f>Forcing!C47-(T47-T46)*Je22_Wm2</f>
        <v>0.20999215918668282</v>
      </c>
      <c r="BE47" s="2">
        <f>Forcing!D47-(AF47-AF46)*Je22_Wm2</f>
        <v>-9.5259674801501174E-2</v>
      </c>
      <c r="BF47" s="2">
        <f>Forcing!E47-(AL47-AL46)*Je22_Wm2</f>
        <v>-7.1615719796949751E-2</v>
      </c>
      <c r="BG47" s="2">
        <f>Forcing!F47-(Z47-Z46)*Je22_Wm2</f>
        <v>-0.1093008202185787</v>
      </c>
      <c r="BH47" s="66">
        <f>Forcing!K47-(AR47-AR46)*Je22_Wm2</f>
        <v>-0.48173830485624525</v>
      </c>
    </row>
    <row r="48" spans="1:60">
      <c r="A48">
        <v>1893</v>
      </c>
      <c r="B48" s="1">
        <f t="shared" si="4"/>
        <v>4.2538003220611929</v>
      </c>
      <c r="C48">
        <v>1893</v>
      </c>
      <c r="D48" s="46">
        <v>0.43954530000000003</v>
      </c>
      <c r="E48" s="46">
        <f>'KNMI Hist N'!Z46</f>
        <v>0.48779999999999291</v>
      </c>
      <c r="F48" s="1">
        <f t="shared" si="5"/>
        <v>0.20469666085823943</v>
      </c>
      <c r="G48" s="128">
        <v>1.2848780671531099</v>
      </c>
      <c r="H48" s="129">
        <v>-0.63676591017634199</v>
      </c>
      <c r="I48" s="129">
        <v>2.96186825011055</v>
      </c>
      <c r="J48" s="129">
        <v>-1.06620217111732</v>
      </c>
      <c r="K48" s="129">
        <v>4.89737374972312</v>
      </c>
      <c r="L48" s="129">
        <v>-4.8332025040179701E-2</v>
      </c>
      <c r="M48" s="129">
        <v>1.60132650941887</v>
      </c>
      <c r="N48" s="129">
        <v>-3.4823655919336401E-2</v>
      </c>
      <c r="O48" s="129">
        <v>-2.5614981238853201</v>
      </c>
      <c r="P48" s="129">
        <v>0.89724434711851497</v>
      </c>
      <c r="Q48" s="129">
        <v>-1.4850365836294901</v>
      </c>
      <c r="R48" s="129">
        <v>0.312225815605573</v>
      </c>
      <c r="S48" s="129">
        <v>2.6629462651940501</v>
      </c>
      <c r="T48" s="129">
        <v>4.6644227760923798</v>
      </c>
      <c r="U48" s="129">
        <v>1.2523225165080301</v>
      </c>
      <c r="V48" s="129">
        <v>4.0351524686135702</v>
      </c>
      <c r="W48" s="129">
        <v>6.6359929426030302</v>
      </c>
      <c r="X48" s="129">
        <v>5.8686678260415004</v>
      </c>
      <c r="Y48" s="129">
        <v>5.5299781266957799</v>
      </c>
      <c r="Z48" s="129">
        <v>0.81955412174693099</v>
      </c>
      <c r="AA48" s="129">
        <v>-2.2678682105340799</v>
      </c>
      <c r="AB48" s="129">
        <v>2.7546137211588602</v>
      </c>
      <c r="AC48" s="129">
        <v>-0.41483121239137899</v>
      </c>
      <c r="AD48" s="129">
        <v>0.96179239427652596</v>
      </c>
      <c r="AE48" s="129">
        <v>3.0640639162247201</v>
      </c>
      <c r="AF48" s="129">
        <v>2.12041424228822</v>
      </c>
      <c r="AG48" s="129">
        <v>-0.14276342407150899</v>
      </c>
      <c r="AH48" s="129">
        <v>2.5851489454437901</v>
      </c>
      <c r="AI48" s="129">
        <v>2.0737111346261301</v>
      </c>
      <c r="AJ48" s="129">
        <v>4.2332104336010099</v>
      </c>
      <c r="AK48" s="129">
        <v>1.8527641218416999</v>
      </c>
      <c r="AL48" s="129">
        <v>0.28073184729089901</v>
      </c>
      <c r="AM48" s="129">
        <v>0.81013931347118395</v>
      </c>
      <c r="AN48" s="129">
        <v>-0.58595427547422196</v>
      </c>
      <c r="AO48" s="129">
        <v>-1.2767938822362901</v>
      </c>
      <c r="AP48" s="129">
        <v>0.17425121514294101</v>
      </c>
      <c r="AQ48" s="129">
        <v>2.2820168655508901</v>
      </c>
      <c r="AR48" s="129">
        <v>-1.2538236113438099</v>
      </c>
      <c r="AS48" s="129">
        <v>-2.5651937527531401</v>
      </c>
      <c r="AT48" s="129">
        <v>-6.4324979970698401E-2</v>
      </c>
      <c r="AU48" s="129">
        <v>-1.3380743045316099</v>
      </c>
      <c r="AV48" s="129">
        <v>-2.2500672880620298</v>
      </c>
      <c r="AW48" s="130">
        <v>-5.14577314015894E-2</v>
      </c>
      <c r="AY48" s="1">
        <f t="shared" si="3"/>
        <v>6.5964757201552837</v>
      </c>
      <c r="AZ48" s="1">
        <f t="shared" si="0"/>
        <v>5.311597653002174</v>
      </c>
      <c r="BA48" s="1"/>
      <c r="BB48" s="58">
        <f>Forcing!B48-(G48-G47)*Je22_Wm2</f>
        <v>-6.6991115988528083E-3</v>
      </c>
      <c r="BC48" s="2">
        <f>Forcing!M48-(N48-N47)*Je22_Wm2</f>
        <v>4.9794643728322506E-2</v>
      </c>
      <c r="BD48" s="2">
        <f>Forcing!C48-(T48-T47)*Je22_Wm2</f>
        <v>0.11549583920118542</v>
      </c>
      <c r="BE48" s="2">
        <f>Forcing!D48-(AF48-AF47)*Je22_Wm2</f>
        <v>1.3780538101463815E-2</v>
      </c>
      <c r="BF48" s="2">
        <f>Forcing!E48-(AL48-AL47)*Je22_Wm2</f>
        <v>-6.3850847199276556E-2</v>
      </c>
      <c r="BG48" s="2">
        <f>Forcing!F48-(Z48-Z47)*Je22_Wm2</f>
        <v>-5.8209566252678521E-2</v>
      </c>
      <c r="BH48" s="66">
        <f>Forcing!K48-(AR48-AR47)*Je22_Wm2</f>
        <v>-0.26611202569879272</v>
      </c>
    </row>
    <row r="49" spans="1:60">
      <c r="A49">
        <v>1894</v>
      </c>
      <c r="B49" s="1">
        <f t="shared" si="4"/>
        <v>4.9041280998389709</v>
      </c>
      <c r="C49">
        <v>1894</v>
      </c>
      <c r="D49" s="46">
        <v>0.36816179999999998</v>
      </c>
      <c r="E49" s="46">
        <f>'KNMI Hist N'!Z47</f>
        <v>0.41958333333335435</v>
      </c>
      <c r="F49" s="1">
        <f t="shared" si="5"/>
        <v>0.20638005279172142</v>
      </c>
      <c r="G49" s="128">
        <v>1.65030513658568</v>
      </c>
      <c r="H49" s="129">
        <v>-0.52136691689973902</v>
      </c>
      <c r="I49" s="129">
        <v>2.8240939962795601</v>
      </c>
      <c r="J49" s="129">
        <v>-0.57424752959736902</v>
      </c>
      <c r="K49" s="129">
        <v>5.3686348509857096</v>
      </c>
      <c r="L49" s="129">
        <v>0.56466977781605598</v>
      </c>
      <c r="M49" s="129">
        <v>2.24004664092991</v>
      </c>
      <c r="N49" s="129">
        <v>-0.27033065772755199</v>
      </c>
      <c r="O49" s="129">
        <v>-2.9545144305534201</v>
      </c>
      <c r="P49" s="129">
        <v>0.87095775641227402</v>
      </c>
      <c r="Q49" s="129">
        <v>-1.6993093836745199</v>
      </c>
      <c r="R49" s="129">
        <v>-0.15186349910093599</v>
      </c>
      <c r="S49" s="129">
        <v>2.5830762682788402</v>
      </c>
      <c r="T49" s="129">
        <v>4.7509802857475103</v>
      </c>
      <c r="U49" s="129">
        <v>1.3649635079292</v>
      </c>
      <c r="V49" s="129">
        <v>3.9906861224697598</v>
      </c>
      <c r="W49" s="129">
        <v>6.5513063689211197</v>
      </c>
      <c r="X49" s="129">
        <v>6.25407166796791</v>
      </c>
      <c r="Y49" s="129">
        <v>5.5938737614495802</v>
      </c>
      <c r="Z49" s="129">
        <v>0.78239337918392704</v>
      </c>
      <c r="AA49" s="129">
        <v>-2.1225117602520802</v>
      </c>
      <c r="AB49" s="129">
        <v>2.4814442458274599</v>
      </c>
      <c r="AC49" s="129">
        <v>-0.478047280432152</v>
      </c>
      <c r="AD49" s="129">
        <v>0.93483366925349498</v>
      </c>
      <c r="AE49" s="129">
        <v>3.0962480215229098</v>
      </c>
      <c r="AF49" s="129">
        <v>2.0820514660213698</v>
      </c>
      <c r="AG49" s="129">
        <v>0.15173836764082099</v>
      </c>
      <c r="AH49" s="129">
        <v>2.2691229008558298</v>
      </c>
      <c r="AI49" s="129">
        <v>1.98227191503762</v>
      </c>
      <c r="AJ49" s="129">
        <v>4.2866402003498099</v>
      </c>
      <c r="AK49" s="129">
        <v>1.7204839462227799</v>
      </c>
      <c r="AL49" s="129">
        <v>0.36720291300650298</v>
      </c>
      <c r="AM49" s="129">
        <v>0.59410423048281102</v>
      </c>
      <c r="AN49" s="129">
        <v>-0.50790967399206599</v>
      </c>
      <c r="AO49" s="129">
        <v>-1.0891548232705499</v>
      </c>
      <c r="AP49" s="129">
        <v>8.0675273403977496E-2</v>
      </c>
      <c r="AQ49" s="129">
        <v>2.7582995584083401</v>
      </c>
      <c r="AR49" s="129">
        <v>-0.91142968655463297</v>
      </c>
      <c r="AS49" s="129">
        <v>-2.16369208214069</v>
      </c>
      <c r="AT49" s="129">
        <v>0.68449533382265804</v>
      </c>
      <c r="AU49" s="129">
        <v>-0.87308642172634998</v>
      </c>
      <c r="AV49" s="129">
        <v>-2.2593361986269498</v>
      </c>
      <c r="AW49" s="130">
        <v>5.4470935898171702E-2</v>
      </c>
      <c r="AY49" s="1">
        <f t="shared" si="3"/>
        <v>6.8008676996771253</v>
      </c>
      <c r="AZ49" s="1">
        <f t="shared" si="0"/>
        <v>5.1505625630914453</v>
      </c>
      <c r="BA49" s="1"/>
      <c r="BB49" s="58">
        <f>Forcing!B49-(G49-G48)*Je22_Wm2</f>
        <v>0.101903789882374</v>
      </c>
      <c r="BC49" s="2">
        <f>Forcing!M49-(N49-N48)*Je22_Wm2</f>
        <v>0.12916297812290189</v>
      </c>
      <c r="BD49" s="2">
        <f>Forcing!C49-(T49-T48)*Je22_Wm2</f>
        <v>0.25309478650416389</v>
      </c>
      <c r="BE49" s="2">
        <f>Forcing!D49-(AF49-AF48)*Je22_Wm2</f>
        <v>3.4162284061713934E-2</v>
      </c>
      <c r="BF49" s="2">
        <f>Forcing!E49-(AL49-AL48)*Je22_Wm2</f>
        <v>-4.2177531809390073E-2</v>
      </c>
      <c r="BG49" s="2">
        <f>Forcing!F49-(Z49-Z48)*Je22_Wm2</f>
        <v>-4.7182178868374551E-2</v>
      </c>
      <c r="BH49" s="66">
        <f>Forcing!K49-(AR49-AR48)*Je22_Wm2</f>
        <v>-0.20275552729407889</v>
      </c>
    </row>
    <row r="50" spans="1:60">
      <c r="A50">
        <v>1895</v>
      </c>
      <c r="B50" s="1">
        <f t="shared" si="4"/>
        <v>5.4118168276972636</v>
      </c>
      <c r="C50">
        <v>1895</v>
      </c>
      <c r="D50" s="46">
        <v>0.2623876</v>
      </c>
      <c r="E50" s="46">
        <f>'KNMI Hist N'!Z48</f>
        <v>0.30738333333333401</v>
      </c>
      <c r="F50" s="1">
        <f t="shared" si="5"/>
        <v>0.17304654407845463</v>
      </c>
      <c r="G50" s="128">
        <v>1.9495481244533399</v>
      </c>
      <c r="H50" s="129">
        <v>-0.35563589556319902</v>
      </c>
      <c r="I50" s="129">
        <v>3.2399970150796</v>
      </c>
      <c r="J50" s="129">
        <v>0.106820124499478</v>
      </c>
      <c r="K50" s="129">
        <v>5.587927989952</v>
      </c>
      <c r="L50" s="129">
        <v>0.66456264431423095</v>
      </c>
      <c r="M50" s="129">
        <v>2.4536168684379498</v>
      </c>
      <c r="N50" s="129">
        <v>-0.29019698439749197</v>
      </c>
      <c r="O50" s="129">
        <v>-2.78493766449381</v>
      </c>
      <c r="P50" s="129">
        <v>0.91107746373862797</v>
      </c>
      <c r="Q50" s="129">
        <v>-1.9432654021015501</v>
      </c>
      <c r="R50" s="129">
        <v>-0.10024853847116</v>
      </c>
      <c r="S50" s="129">
        <v>2.46638921934044</v>
      </c>
      <c r="T50" s="129">
        <v>4.8857096607467696</v>
      </c>
      <c r="U50" s="129">
        <v>1.46644712921372</v>
      </c>
      <c r="V50" s="129">
        <v>3.7461849267601899</v>
      </c>
      <c r="W50" s="129">
        <v>6.9054794629722203</v>
      </c>
      <c r="X50" s="129">
        <v>6.27104849704663</v>
      </c>
      <c r="Y50" s="129">
        <v>6.0393882877410903</v>
      </c>
      <c r="Z50" s="129">
        <v>0.73785272519657297</v>
      </c>
      <c r="AA50" s="129">
        <v>-1.9867210067059</v>
      </c>
      <c r="AB50" s="129">
        <v>2.3201995932592601</v>
      </c>
      <c r="AC50" s="129">
        <v>-0.72006640324388205</v>
      </c>
      <c r="AD50" s="129">
        <v>0.89603166979576698</v>
      </c>
      <c r="AE50" s="129">
        <v>3.1798197728776199</v>
      </c>
      <c r="AF50" s="129">
        <v>2.0741071569111398</v>
      </c>
      <c r="AG50" s="129">
        <v>-6.10101860041991E-2</v>
      </c>
      <c r="AH50" s="129">
        <v>2.5220553530477701</v>
      </c>
      <c r="AI50" s="129">
        <v>1.8674936333483501</v>
      </c>
      <c r="AJ50" s="129">
        <v>4.4952813833386696</v>
      </c>
      <c r="AK50" s="129">
        <v>1.5467156008251399</v>
      </c>
      <c r="AL50" s="129">
        <v>0.39817899460992701</v>
      </c>
      <c r="AM50" s="129">
        <v>0.41446388982825799</v>
      </c>
      <c r="AN50" s="129">
        <v>-7.4961768240208698E-2</v>
      </c>
      <c r="AO50" s="129">
        <v>-1.0949664172410201</v>
      </c>
      <c r="AP50" s="129">
        <v>-2.18471687754382E-2</v>
      </c>
      <c r="AQ50" s="129">
        <v>2.76820643747805</v>
      </c>
      <c r="AR50" s="129">
        <v>-0.64722238385503605</v>
      </c>
      <c r="AS50" s="129">
        <v>-1.7029432459648199</v>
      </c>
      <c r="AT50" s="129">
        <v>1.23365473590755</v>
      </c>
      <c r="AU50" s="129">
        <v>-0.81288188227904801</v>
      </c>
      <c r="AV50" s="129">
        <v>-2.0231486630577402</v>
      </c>
      <c r="AW50" s="130">
        <v>6.9207136118880797E-2</v>
      </c>
      <c r="AY50" s="1">
        <f t="shared" si="3"/>
        <v>7.1584291692118818</v>
      </c>
      <c r="AZ50" s="1">
        <f t="shared" si="0"/>
        <v>5.2088810447585416</v>
      </c>
      <c r="BA50" s="1"/>
      <c r="BB50" s="58">
        <f>Forcing!B50-(G50-G49)*Je22_Wm2</f>
        <v>0.16887110453418319</v>
      </c>
      <c r="BC50" s="2">
        <f>Forcing!M50-(N50-N49)*Je22_Wm2</f>
        <v>-1.0432371137967271E-2</v>
      </c>
      <c r="BD50" s="2">
        <f>Forcing!C50-(T50-T49)*Je22_Wm2</f>
        <v>0.22773705812546</v>
      </c>
      <c r="BE50" s="2">
        <f>Forcing!D50-(AF50-AF49)*Je22_Wm2</f>
        <v>1.618041595745285E-2</v>
      </c>
      <c r="BF50" s="2">
        <f>Forcing!E50-(AL50-AL49)*Je22_Wm2</f>
        <v>-2.4802546675726317E-2</v>
      </c>
      <c r="BG50" s="2">
        <f>Forcing!F50-(Z50-Z49)*Je22_Wm2</f>
        <v>-4.3646253873853111E-2</v>
      </c>
      <c r="BH50" s="66">
        <f>Forcing!K50-(AR50-AR49)*Je22_Wm2</f>
        <v>-0.11146183497644967</v>
      </c>
    </row>
    <row r="51" spans="1:60">
      <c r="A51">
        <v>1896</v>
      </c>
      <c r="B51" s="1">
        <f t="shared" si="4"/>
        <v>5.6721297342995181</v>
      </c>
      <c r="C51">
        <v>1896</v>
      </c>
      <c r="D51" s="46">
        <v>6.0921030000000001E-2</v>
      </c>
      <c r="E51" s="46">
        <f>'KNMI Hist N'!Z49</f>
        <v>0.10991666666665385</v>
      </c>
      <c r="F51" s="1">
        <f t="shared" si="5"/>
        <v>8.1134721109497099E-2</v>
      </c>
      <c r="G51" s="128">
        <v>2.2076208985130701</v>
      </c>
      <c r="H51" s="129">
        <v>0.140672286985947</v>
      </c>
      <c r="I51" s="129">
        <v>3.6550762037918498</v>
      </c>
      <c r="J51" s="129">
        <v>0.29993132455114102</v>
      </c>
      <c r="K51" s="129">
        <v>5.6590632735043798</v>
      </c>
      <c r="L51" s="129">
        <v>0.94472350036792196</v>
      </c>
      <c r="M51" s="129">
        <v>2.5462588018772001</v>
      </c>
      <c r="N51" s="129">
        <v>-0.39909710677525601</v>
      </c>
      <c r="O51" s="129">
        <v>-2.9482823049962801</v>
      </c>
      <c r="P51" s="129">
        <v>0.83407666270209302</v>
      </c>
      <c r="Q51" s="129">
        <v>-2.0050196331218202</v>
      </c>
      <c r="R51" s="129">
        <v>-0.29636529039098902</v>
      </c>
      <c r="S51" s="129">
        <v>2.4201050319307198</v>
      </c>
      <c r="T51" s="129">
        <v>5.0852132022421701</v>
      </c>
      <c r="U51" s="129">
        <v>1.74599747816504</v>
      </c>
      <c r="V51" s="129">
        <v>3.9117699535958899</v>
      </c>
      <c r="W51" s="129">
        <v>7.1940392943141704</v>
      </c>
      <c r="X51" s="129">
        <v>6.4046556364429597</v>
      </c>
      <c r="Y51" s="129">
        <v>6.1696036486927603</v>
      </c>
      <c r="Z51" s="129">
        <v>0.74604755012570301</v>
      </c>
      <c r="AA51" s="129">
        <v>-2.0155722763711901</v>
      </c>
      <c r="AB51" s="129">
        <v>2.1697602647142098</v>
      </c>
      <c r="AC51" s="129">
        <v>-0.733133720488098</v>
      </c>
      <c r="AD51" s="129">
        <v>1.2698691840904699</v>
      </c>
      <c r="AE51" s="129">
        <v>3.0393142986831099</v>
      </c>
      <c r="AF51" s="129">
        <v>2.0485546333508702</v>
      </c>
      <c r="AG51" s="129">
        <v>4.3568590529176202E-3</v>
      </c>
      <c r="AH51" s="129">
        <v>2.5696712890621098</v>
      </c>
      <c r="AI51" s="129">
        <v>1.78776886930227</v>
      </c>
      <c r="AJ51" s="129">
        <v>4.44893773343302</v>
      </c>
      <c r="AK51" s="129">
        <v>1.43203841590401</v>
      </c>
      <c r="AL51" s="129">
        <v>0.22393089845161901</v>
      </c>
      <c r="AM51" s="129">
        <v>0.10870124604055401</v>
      </c>
      <c r="AN51" s="129">
        <v>-0.205233945878007</v>
      </c>
      <c r="AO51" s="129">
        <v>-1.11726544535572</v>
      </c>
      <c r="AP51" s="129">
        <v>-1.21587005987429E-2</v>
      </c>
      <c r="AQ51" s="129">
        <v>2.3456113380500101</v>
      </c>
      <c r="AR51" s="129">
        <v>-0.77422835065157403</v>
      </c>
      <c r="AS51" s="129">
        <v>-1.3322440179013899</v>
      </c>
      <c r="AT51" s="129">
        <v>0.90728363537077295</v>
      </c>
      <c r="AU51" s="129">
        <v>-1.37078187772254</v>
      </c>
      <c r="AV51" s="129">
        <v>-1.71468820861186</v>
      </c>
      <c r="AW51" s="130">
        <v>-0.360711284392844</v>
      </c>
      <c r="AY51" s="1">
        <f t="shared" si="3"/>
        <v>6.930420826743533</v>
      </c>
      <c r="AZ51" s="1">
        <f t="shared" si="0"/>
        <v>4.7227999282304634</v>
      </c>
      <c r="BA51" s="1"/>
      <c r="BB51" s="58">
        <f>Forcing!B51-(G51-G50)*Je22_Wm2</f>
        <v>-0.22571309269109244</v>
      </c>
      <c r="BC51" s="2">
        <f>Forcing!M51-(N51-N50)*Je22_Wm2</f>
        <v>4.1799605996591466E-2</v>
      </c>
      <c r="BD51" s="2">
        <f>Forcing!C51-(T51-T50)*Je22_Wm2</f>
        <v>0.19241630073135627</v>
      </c>
      <c r="BE51" s="2">
        <f>Forcing!D51-(AF51-AF50)*Je22_Wm2</f>
        <v>2.8449117130927425E-2</v>
      </c>
      <c r="BF51" s="2">
        <f>Forcing!E51-(AL51-AL50)*Je22_Wm2</f>
        <v>7.6026767714309273E-2</v>
      </c>
      <c r="BG51" s="2">
        <f>Forcing!F51-(Z51-Z50)*Je22_Wm2</f>
        <v>-7.7438986280989747E-2</v>
      </c>
      <c r="BH51" s="66">
        <f>Forcing!K51-(AR51-AR50)*Je22_Wm2</f>
        <v>-0.26660329461934995</v>
      </c>
    </row>
    <row r="52" spans="1:60">
      <c r="A52">
        <v>1897</v>
      </c>
      <c r="B52" s="1">
        <f t="shared" si="4"/>
        <v>5.7605157890499203</v>
      </c>
      <c r="C52">
        <v>1897</v>
      </c>
      <c r="D52" s="46">
        <v>4.8854450000000001E-2</v>
      </c>
      <c r="E52" s="46">
        <f>'KNMI Hist N'!Z50</f>
        <v>0.10665000000001612</v>
      </c>
      <c r="F52" s="1">
        <f t="shared" si="5"/>
        <v>-2.2952203068523459E-2</v>
      </c>
      <c r="G52" s="128">
        <v>2.2108515740813499</v>
      </c>
      <c r="H52" s="129">
        <v>0.16140349049185501</v>
      </c>
      <c r="I52" s="129">
        <v>3.7696905694080498</v>
      </c>
      <c r="J52" s="129">
        <v>0.26305030766933601</v>
      </c>
      <c r="K52" s="129">
        <v>5.4067277741302497</v>
      </c>
      <c r="L52" s="129">
        <v>1.23816865904201</v>
      </c>
      <c r="M52" s="129">
        <v>2.4260686437466301</v>
      </c>
      <c r="N52" s="129">
        <v>-0.42436128941998003</v>
      </c>
      <c r="O52" s="129">
        <v>-3.0278581224352599</v>
      </c>
      <c r="P52" s="129">
        <v>1.12762698372601</v>
      </c>
      <c r="Q52" s="129">
        <v>-2.0630207971166898</v>
      </c>
      <c r="R52" s="129">
        <v>-0.57678836135866995</v>
      </c>
      <c r="S52" s="129">
        <v>2.41823385008471</v>
      </c>
      <c r="T52" s="129">
        <v>5.2203119846435104</v>
      </c>
      <c r="U52" s="129">
        <v>2.13791786256107</v>
      </c>
      <c r="V52" s="129">
        <v>3.9564198815128302</v>
      </c>
      <c r="W52" s="129">
        <v>7.1020293154084397</v>
      </c>
      <c r="X52" s="129">
        <v>6.8235022427589902</v>
      </c>
      <c r="Y52" s="129">
        <v>6.0816906209762402</v>
      </c>
      <c r="Z52" s="129">
        <v>0.709628040050019</v>
      </c>
      <c r="AA52" s="129">
        <v>-2.1310961790615299</v>
      </c>
      <c r="AB52" s="129">
        <v>2.2920406936251201</v>
      </c>
      <c r="AC52" s="129">
        <v>-1.09611142143728</v>
      </c>
      <c r="AD52" s="129">
        <v>1.42038970684133</v>
      </c>
      <c r="AE52" s="129">
        <v>3.06291740028245</v>
      </c>
      <c r="AF52" s="129">
        <v>2.17386912513166</v>
      </c>
      <c r="AG52" s="129">
        <v>0.51978381614368996</v>
      </c>
      <c r="AH52" s="129">
        <v>2.4930235660582101</v>
      </c>
      <c r="AI52" s="129">
        <v>1.8370490626202001</v>
      </c>
      <c r="AJ52" s="129">
        <v>4.6369499328627404</v>
      </c>
      <c r="AK52" s="129">
        <v>1.3825392479734699</v>
      </c>
      <c r="AL52" s="129">
        <v>0.15989592950515899</v>
      </c>
      <c r="AM52" s="129">
        <v>0.14169061532056501</v>
      </c>
      <c r="AN52" s="129">
        <v>-0.647088915666861</v>
      </c>
      <c r="AO52" s="129">
        <v>-0.94091689190912398</v>
      </c>
      <c r="AP52" s="129">
        <v>-1.2006170710740701E-2</v>
      </c>
      <c r="AQ52" s="129">
        <v>2.2578010104919501</v>
      </c>
      <c r="AR52" s="129">
        <v>-1.0297884243462401</v>
      </c>
      <c r="AS52" s="129">
        <v>-1.3597968689528099</v>
      </c>
      <c r="AT52" s="129">
        <v>0.59894324564301105</v>
      </c>
      <c r="AU52" s="129">
        <v>-1.6351611627049301</v>
      </c>
      <c r="AV52" s="129">
        <v>-2.0312757000658599</v>
      </c>
      <c r="AW52" s="130">
        <v>-0.72165163565061197</v>
      </c>
      <c r="AY52" s="1">
        <f t="shared" si="3"/>
        <v>6.8095553655641288</v>
      </c>
      <c r="AZ52" s="1">
        <f t="shared" si="0"/>
        <v>4.5987037914827784</v>
      </c>
      <c r="BA52" s="1"/>
      <c r="BB52" s="58">
        <f>Forcing!B52-(G52-G51)*Je22_Wm2</f>
        <v>-9.3254649527901773E-2</v>
      </c>
      <c r="BC52" s="2">
        <f>Forcing!M52-(N52-N51)*Je22_Wm2</f>
        <v>-1.3968022577626384E-2</v>
      </c>
      <c r="BD52" s="2">
        <f>Forcing!C52-(T52-T51)*Je22_Wm2</f>
        <v>0.23727265612876763</v>
      </c>
      <c r="BE52" s="2">
        <f>Forcing!D52-(AF52-AF51)*Je22_Wm2</f>
        <v>-6.4319299395870458E-2</v>
      </c>
      <c r="BF52" s="2">
        <f>Forcing!E52-(AL52-AL51)*Je22_Wm2</f>
        <v>-1.5322684284248329E-2</v>
      </c>
      <c r="BG52" s="2">
        <f>Forcing!F52-(Z52-Z51)*Je22_Wm2</f>
        <v>-5.0775484243000234E-2</v>
      </c>
      <c r="BH52" s="66">
        <f>Forcing!K52-(AR52-AR51)*Je22_Wm2</f>
        <v>-0.19035119423561236</v>
      </c>
    </row>
    <row r="53" spans="1:60">
      <c r="A53">
        <v>1898</v>
      </c>
      <c r="B53" s="1">
        <f t="shared" si="4"/>
        <v>5.9233604347826097</v>
      </c>
      <c r="C53">
        <v>1898</v>
      </c>
      <c r="D53" s="46">
        <v>0.1533986</v>
      </c>
      <c r="E53" s="46">
        <f>'KNMI Hist N'!Z51</f>
        <v>0.21161666666668091</v>
      </c>
      <c r="F53" s="1">
        <f t="shared" si="5"/>
        <v>4.2958315386983525E-2</v>
      </c>
      <c r="G53" s="128">
        <v>2.1337007598060702</v>
      </c>
      <c r="H53" s="129">
        <v>-2.70534060308831E-2</v>
      </c>
      <c r="I53" s="129">
        <v>3.5126215759117301</v>
      </c>
      <c r="J53" s="129">
        <v>2.1843809107708299E-2</v>
      </c>
      <c r="K53" s="129">
        <v>5.4378062392602802</v>
      </c>
      <c r="L53" s="129">
        <v>1.38531349923637</v>
      </c>
      <c r="M53" s="129">
        <v>2.4716728413512401</v>
      </c>
      <c r="N53" s="129">
        <v>-0.291904595048738</v>
      </c>
      <c r="O53" s="129">
        <v>-2.5554396338091698</v>
      </c>
      <c r="P53" s="129">
        <v>1.3561303508922899</v>
      </c>
      <c r="Q53" s="129">
        <v>-2.4260190715227199</v>
      </c>
      <c r="R53" s="129">
        <v>-0.415281757346948</v>
      </c>
      <c r="S53" s="129">
        <v>2.58108713654287</v>
      </c>
      <c r="T53" s="129">
        <v>5.50799134144457</v>
      </c>
      <c r="U53" s="129">
        <v>2.3909754610840199</v>
      </c>
      <c r="V53" s="129">
        <v>4.2315995994233697</v>
      </c>
      <c r="W53" s="129">
        <v>7.5877624802238399</v>
      </c>
      <c r="X53" s="129">
        <v>7.1012674045928597</v>
      </c>
      <c r="Y53" s="129">
        <v>6.2283517618987503</v>
      </c>
      <c r="Z53" s="129">
        <v>0.72225353480839005</v>
      </c>
      <c r="AA53" s="129">
        <v>-2.2493597386681201</v>
      </c>
      <c r="AB53" s="129">
        <v>2.05304587160881</v>
      </c>
      <c r="AC53" s="129">
        <v>-1.27208622900131</v>
      </c>
      <c r="AD53" s="129">
        <v>1.32731674040735</v>
      </c>
      <c r="AE53" s="129">
        <v>3.7523510296952201</v>
      </c>
      <c r="AF53" s="129">
        <v>2.1272588117539502</v>
      </c>
      <c r="AG53" s="129">
        <v>0.50074659397378796</v>
      </c>
      <c r="AH53" s="129">
        <v>2.3979383352906001</v>
      </c>
      <c r="AI53" s="129">
        <v>1.86760747084492</v>
      </c>
      <c r="AJ53" s="129">
        <v>4.7703685171474604</v>
      </c>
      <c r="AK53" s="129">
        <v>1.0996331415130001</v>
      </c>
      <c r="AL53" s="129">
        <v>3.48379421268038E-2</v>
      </c>
      <c r="AM53" s="129">
        <v>0.61159091198188698</v>
      </c>
      <c r="AN53" s="129">
        <v>-0.73493828383167803</v>
      </c>
      <c r="AO53" s="129">
        <v>-1.0712347895493799</v>
      </c>
      <c r="AP53" s="129">
        <v>-0.36264998397686898</v>
      </c>
      <c r="AQ53" s="129">
        <v>1.73142185601006</v>
      </c>
      <c r="AR53" s="129">
        <v>-1.1353677989515201</v>
      </c>
      <c r="AS53" s="129">
        <v>-1.25149997922602</v>
      </c>
      <c r="AT53" s="129">
        <v>0.34724809810255503</v>
      </c>
      <c r="AU53" s="129">
        <v>-1.62754293193185</v>
      </c>
      <c r="AV53" s="129">
        <v>-2.33887440226792</v>
      </c>
      <c r="AW53" s="130">
        <v>-0.80616977943435897</v>
      </c>
      <c r="AY53" s="1">
        <f t="shared" si="3"/>
        <v>6.9650692361334556</v>
      </c>
      <c r="AZ53" s="1">
        <f t="shared" si="0"/>
        <v>4.8313684763273859</v>
      </c>
      <c r="BA53" s="1"/>
      <c r="BB53" s="58">
        <f>Forcing!B53-(G53-G52)*Je22_Wm2</f>
        <v>0.1005343556649487</v>
      </c>
      <c r="BC53" s="2">
        <f>Forcing!M53-(N53-N52)*Je22_Wm2</f>
        <v>-0.11643993720454129</v>
      </c>
      <c r="BD53" s="2">
        <f>Forcing!C53-(T53-T52)*Je22_Wm2</f>
        <v>0.149241119426542</v>
      </c>
      <c r="BE53" s="2">
        <f>Forcing!D53-(AF53-AF52)*Je22_Wm2</f>
        <v>4.3363004607557799E-2</v>
      </c>
      <c r="BF53" s="2">
        <f>Forcing!E53-(AL53-AL52)*Je22_Wm2</f>
        <v>1.9488810161958574E-2</v>
      </c>
      <c r="BG53" s="2">
        <f>Forcing!F53-(Z53-Z52)*Je22_Wm2</f>
        <v>-8.2280432244948423E-2</v>
      </c>
      <c r="BH53" s="66">
        <f>Forcing!K53-(AR53-AR52)*Je22_Wm2</f>
        <v>-0.13935320837012111</v>
      </c>
    </row>
    <row r="54" spans="1:60">
      <c r="A54">
        <v>1899</v>
      </c>
      <c r="B54" s="1">
        <f t="shared" si="4"/>
        <v>6.1702582608695664</v>
      </c>
      <c r="C54">
        <v>1899</v>
      </c>
      <c r="D54" s="46">
        <v>0.15324850000000001</v>
      </c>
      <c r="E54" s="46">
        <f>'KNMI Hist N'!Z52</f>
        <v>0.21151666666667759</v>
      </c>
      <c r="F54" s="1">
        <f t="shared" si="5"/>
        <v>0.13702072327695936</v>
      </c>
      <c r="G54" s="128">
        <v>2.3492036365193001</v>
      </c>
      <c r="H54" s="129">
        <v>7.7094838610182502E-3</v>
      </c>
      <c r="I54" s="129">
        <v>3.6253183564979201</v>
      </c>
      <c r="J54" s="129">
        <v>0.33773996014073598</v>
      </c>
      <c r="K54" s="129">
        <v>5.6438008783272098</v>
      </c>
      <c r="L54" s="129">
        <v>1.61143421403999</v>
      </c>
      <c r="M54" s="129">
        <v>2.8692189262489101</v>
      </c>
      <c r="N54" s="129">
        <v>-0.20592046484154</v>
      </c>
      <c r="O54" s="129">
        <v>-2.2312865212618398</v>
      </c>
      <c r="P54" s="129">
        <v>1.24549529490587</v>
      </c>
      <c r="Q54" s="129">
        <v>-2.7393720911383901</v>
      </c>
      <c r="R54" s="129">
        <v>-0.20891519178683299</v>
      </c>
      <c r="S54" s="129">
        <v>2.9044761850734999</v>
      </c>
      <c r="T54" s="129">
        <v>5.8261044417419203</v>
      </c>
      <c r="U54" s="129">
        <v>2.58979151091643</v>
      </c>
      <c r="V54" s="129">
        <v>4.6864078277381198</v>
      </c>
      <c r="W54" s="129">
        <v>7.8696240080868201</v>
      </c>
      <c r="X54" s="129">
        <v>7.1173063083891801</v>
      </c>
      <c r="Y54" s="129">
        <v>6.8673925535790401</v>
      </c>
      <c r="Z54" s="129">
        <v>0.74243896512394003</v>
      </c>
      <c r="AA54" s="129">
        <v>-2.2142424301640302</v>
      </c>
      <c r="AB54" s="129">
        <v>1.7335850399969099</v>
      </c>
      <c r="AC54" s="129">
        <v>-1.13479732469918</v>
      </c>
      <c r="AD54" s="129">
        <v>1.25892608130978</v>
      </c>
      <c r="AE54" s="129">
        <v>4.06872345917622</v>
      </c>
      <c r="AF54" s="129">
        <v>2.0842851394897699</v>
      </c>
      <c r="AG54" s="129">
        <v>0.80239257161412303</v>
      </c>
      <c r="AH54" s="129">
        <v>2.13132033369333</v>
      </c>
      <c r="AI54" s="129">
        <v>1.8125066459282799</v>
      </c>
      <c r="AJ54" s="129">
        <v>4.6068318489183202</v>
      </c>
      <c r="AK54" s="129">
        <v>1.0683742972948</v>
      </c>
      <c r="AL54" s="129">
        <v>-0.21148909961767201</v>
      </c>
      <c r="AM54" s="129">
        <v>0.68834577205849801</v>
      </c>
      <c r="AN54" s="129">
        <v>-0.74200838593064</v>
      </c>
      <c r="AO54" s="129">
        <v>-1.4044875719561001</v>
      </c>
      <c r="AP54" s="129">
        <v>-0.79563611823619595</v>
      </c>
      <c r="AQ54" s="129">
        <v>1.1963408059760801</v>
      </c>
      <c r="AR54" s="129">
        <v>-0.81877526659404298</v>
      </c>
      <c r="AS54" s="129">
        <v>-0.99656056196167997</v>
      </c>
      <c r="AT54" s="129">
        <v>0.74021573615288805</v>
      </c>
      <c r="AU54" s="129">
        <v>-1.1547000287937901</v>
      </c>
      <c r="AV54" s="129">
        <v>-1.6689916296279601</v>
      </c>
      <c r="AW54" s="130">
        <v>-1.01383984873967</v>
      </c>
      <c r="AY54" s="1">
        <f t="shared" si="3"/>
        <v>7.4166437153023743</v>
      </c>
      <c r="AZ54" s="1">
        <f t="shared" si="0"/>
        <v>5.0674400787830738</v>
      </c>
      <c r="BA54" s="1"/>
      <c r="BB54" s="58">
        <f>Forcing!B54-(G54-G53)*Je22_Wm2</f>
        <v>0.10471371356108425</v>
      </c>
      <c r="BC54" s="2">
        <f>Forcing!M54-(N54-N53)*Je22_Wm2</f>
        <v>-9.0838674858669963E-2</v>
      </c>
      <c r="BD54" s="2">
        <f>Forcing!C54-(T54-T53)*Je22_Wm2</f>
        <v>0.13924976471534545</v>
      </c>
      <c r="BE54" s="2">
        <f>Forcing!D54-(AF54-AF53)*Je22_Wm2</f>
        <v>4.2436650476055937E-2</v>
      </c>
      <c r="BF54" s="2">
        <f>Forcing!E54-(AL54-AL53)*Je22_Wm2</f>
        <v>8.7774992923319473E-2</v>
      </c>
      <c r="BG54" s="2">
        <f>Forcing!F54-(Z54-Z53)*Je22_Wm2</f>
        <v>-8.8017152225956533E-2</v>
      </c>
      <c r="BH54" s="66">
        <f>Forcing!K54-(AR54-AR53)*Je22_Wm2</f>
        <v>-0.21721506259399326</v>
      </c>
    </row>
    <row r="55" spans="1:60">
      <c r="A55">
        <v>1900</v>
      </c>
      <c r="B55" s="1">
        <f t="shared" si="4"/>
        <v>6.5753000483091801</v>
      </c>
      <c r="C55">
        <v>1900</v>
      </c>
      <c r="D55" s="46">
        <v>0.3498134</v>
      </c>
      <c r="E55" s="46">
        <f>'KNMI Hist N'!Z53</f>
        <v>0.41009833333333273</v>
      </c>
      <c r="F55" s="1">
        <f t="shared" si="5"/>
        <v>0.12140766426308137</v>
      </c>
      <c r="G55" s="128">
        <v>2.5749913339669699</v>
      </c>
      <c r="H55" s="129">
        <v>0.71035852470122696</v>
      </c>
      <c r="I55" s="129">
        <v>3.4385041043986</v>
      </c>
      <c r="J55" s="129">
        <v>0.50884673055032703</v>
      </c>
      <c r="K55" s="129">
        <v>5.8246903137514003</v>
      </c>
      <c r="L55" s="129">
        <v>1.7991652599901999</v>
      </c>
      <c r="M55" s="129">
        <v>3.16838307041006</v>
      </c>
      <c r="N55" s="129">
        <v>-0.238878369017967</v>
      </c>
      <c r="O55" s="129">
        <v>-2.2983431365792399</v>
      </c>
      <c r="P55" s="129">
        <v>1.1546384462745101</v>
      </c>
      <c r="Q55" s="129">
        <v>-3.0268937066741901</v>
      </c>
      <c r="R55" s="129">
        <v>8.8695455254164002E-2</v>
      </c>
      <c r="S55" s="129">
        <v>2.88751109663492</v>
      </c>
      <c r="T55" s="129">
        <v>6.0579825189246597</v>
      </c>
      <c r="U55" s="129">
        <v>3.0225931710664802</v>
      </c>
      <c r="V55" s="129">
        <v>4.8354495692521198</v>
      </c>
      <c r="W55" s="129">
        <v>8.0488987370733192</v>
      </c>
      <c r="X55" s="129">
        <v>7.4115284719194996</v>
      </c>
      <c r="Y55" s="129">
        <v>6.9714426453118703</v>
      </c>
      <c r="Z55" s="129">
        <v>0.82176902871788304</v>
      </c>
      <c r="AA55" s="129">
        <v>-1.72499941197205</v>
      </c>
      <c r="AB55" s="129">
        <v>1.7561413313474901</v>
      </c>
      <c r="AC55" s="129">
        <v>-1.2643233067861099</v>
      </c>
      <c r="AD55" s="129">
        <v>1.28178714024115</v>
      </c>
      <c r="AE55" s="129">
        <v>4.06023939075894</v>
      </c>
      <c r="AF55" s="129">
        <v>2.03256899059049</v>
      </c>
      <c r="AG55" s="129">
        <v>0.74174212893702895</v>
      </c>
      <c r="AH55" s="129">
        <v>2.1895317971815702</v>
      </c>
      <c r="AI55" s="129">
        <v>1.7339600712635399</v>
      </c>
      <c r="AJ55" s="129">
        <v>4.5476004907311998</v>
      </c>
      <c r="AK55" s="129">
        <v>0.95001046483910201</v>
      </c>
      <c r="AL55" s="129">
        <v>-0.32616122908329098</v>
      </c>
      <c r="AM55" s="129">
        <v>0.212993248336002</v>
      </c>
      <c r="AN55" s="129">
        <v>-0.52354931600677201</v>
      </c>
      <c r="AO55" s="129">
        <v>-1.5539035102348999</v>
      </c>
      <c r="AP55" s="129">
        <v>-0.74025978995542496</v>
      </c>
      <c r="AQ55" s="129">
        <v>0.97391322244463996</v>
      </c>
      <c r="AR55" s="129">
        <v>-0.68787918542619197</v>
      </c>
      <c r="AS55" s="129">
        <v>-1.01905934231203</v>
      </c>
      <c r="AT55" s="129">
        <v>0.87206300523674796</v>
      </c>
      <c r="AU55" s="129">
        <v>-0.77890704612578099</v>
      </c>
      <c r="AV55" s="129">
        <v>-1.4890977420043601</v>
      </c>
      <c r="AW55" s="130">
        <v>-1.02439480192553</v>
      </c>
      <c r="AY55" s="1">
        <f t="shared" si="3"/>
        <v>7.6594017547055806</v>
      </c>
      <c r="AZ55" s="1">
        <f t="shared" si="0"/>
        <v>5.0844104207386103</v>
      </c>
      <c r="BA55" s="1"/>
      <c r="BB55" s="58">
        <f>Forcing!B55-(G55-G54)*Je22_Wm2</f>
        <v>0.17061583988499704</v>
      </c>
      <c r="BC55" s="2">
        <f>Forcing!M55-(N55-N54)*Je22_Wm2</f>
        <v>-2.0210511506438836E-2</v>
      </c>
      <c r="BD55" s="2">
        <f>Forcing!C55-(T55-T54)*Je22_Wm2</f>
        <v>0.20190771406951885</v>
      </c>
      <c r="BE55" s="2">
        <f>Forcing!D55-(AF55-AF54)*Je22_Wm2</f>
        <v>4.8783728466452805E-2</v>
      </c>
      <c r="BF55" s="2">
        <f>Forcing!E55-(AL55-AL54)*Je22_Wm2</f>
        <v>1.2462923981493845E-3</v>
      </c>
      <c r="BG55" s="2">
        <f>Forcing!F55-(Z55-Z54)*Je22_Wm2</f>
        <v>-0.1257929694918386</v>
      </c>
      <c r="BH55" s="66">
        <f>Forcing!K55-(AR55-AR54)*Je22_Wm2</f>
        <v>-3.2511666405235472E-2</v>
      </c>
    </row>
    <row r="56" spans="1:60">
      <c r="A56">
        <v>1901</v>
      </c>
      <c r="B56" s="1">
        <f t="shared" si="4"/>
        <v>6.9860019001610318</v>
      </c>
      <c r="C56">
        <v>1901</v>
      </c>
      <c r="D56" s="46">
        <v>0.16027830000000001</v>
      </c>
      <c r="E56" s="46">
        <f>'KNMI Hist N'!Z54</f>
        <v>0.2208500000000034</v>
      </c>
      <c r="F56" s="1">
        <f t="shared" si="5"/>
        <v>9.8148638442425176E-2</v>
      </c>
      <c r="G56" s="128">
        <v>2.7402106067707699</v>
      </c>
      <c r="H56" s="129">
        <v>1.0429666816375001</v>
      </c>
      <c r="I56" s="129">
        <v>3.3954020813207499</v>
      </c>
      <c r="J56" s="129">
        <v>0.75584100845771596</v>
      </c>
      <c r="K56" s="129">
        <v>5.7879671899279304</v>
      </c>
      <c r="L56" s="129">
        <v>2.1929337040249699</v>
      </c>
      <c r="M56" s="129">
        <v>3.2661529752557601</v>
      </c>
      <c r="N56" s="129">
        <v>-0.38076958467149102</v>
      </c>
      <c r="O56" s="129">
        <v>-2.1628908528167798</v>
      </c>
      <c r="P56" s="129">
        <v>1.15420643204811</v>
      </c>
      <c r="Q56" s="129">
        <v>-3.40460756856403</v>
      </c>
      <c r="R56" s="129">
        <v>-0.20129634542468</v>
      </c>
      <c r="S56" s="129">
        <v>2.7107404113999198</v>
      </c>
      <c r="T56" s="129">
        <v>6.4652968808861502</v>
      </c>
      <c r="U56" s="129">
        <v>3.4981931142347</v>
      </c>
      <c r="V56" s="129">
        <v>5.4417257976348896</v>
      </c>
      <c r="W56" s="129">
        <v>8.2507551766074094</v>
      </c>
      <c r="X56" s="129">
        <v>7.5683961419530803</v>
      </c>
      <c r="Y56" s="129">
        <v>7.5674141740007004</v>
      </c>
      <c r="Z56" s="129">
        <v>0.96902008843701504</v>
      </c>
      <c r="AA56" s="129">
        <v>-1.3630253483153301</v>
      </c>
      <c r="AB56" s="129">
        <v>1.92034230875162</v>
      </c>
      <c r="AC56" s="129">
        <v>-1.13646176215775</v>
      </c>
      <c r="AD56" s="129">
        <v>1.0554633525668</v>
      </c>
      <c r="AE56" s="129">
        <v>4.3687818913397303</v>
      </c>
      <c r="AF56" s="129">
        <v>2.2516191384930999</v>
      </c>
      <c r="AG56" s="129">
        <v>0.824232079432343</v>
      </c>
      <c r="AH56" s="129">
        <v>2.48598270505867</v>
      </c>
      <c r="AI56" s="129">
        <v>2.02564113928721</v>
      </c>
      <c r="AJ56" s="129">
        <v>4.8193388673740003</v>
      </c>
      <c r="AK56" s="129">
        <v>1.10290090131326</v>
      </c>
      <c r="AL56" s="129">
        <v>-0.36153427274950101</v>
      </c>
      <c r="AM56" s="129">
        <v>0.27289498208860002</v>
      </c>
      <c r="AN56" s="129">
        <v>-0.51222244235383196</v>
      </c>
      <c r="AO56" s="129">
        <v>-1.4055780331463199</v>
      </c>
      <c r="AP56" s="129">
        <v>-0.89725061194335598</v>
      </c>
      <c r="AQ56" s="129">
        <v>0.73448474160741195</v>
      </c>
      <c r="AR56" s="129">
        <v>-0.447111097076546</v>
      </c>
      <c r="AS56" s="129">
        <v>-0.39428957802167802</v>
      </c>
      <c r="AT56" s="129">
        <v>0.89197449030609299</v>
      </c>
      <c r="AU56" s="129">
        <v>-0.80638413804977505</v>
      </c>
      <c r="AV56" s="129">
        <v>-1.1300659217106701</v>
      </c>
      <c r="AW56" s="130">
        <v>-0.79679033790669396</v>
      </c>
      <c r="AY56" s="1">
        <f t="shared" si="3"/>
        <v>8.4965211533187261</v>
      </c>
      <c r="AZ56" s="1">
        <f t="shared" si="0"/>
        <v>5.7563105465479563</v>
      </c>
      <c r="BA56" s="1"/>
      <c r="BB56" s="58">
        <f>Forcing!B56-(G56-G55)*Je22_Wm2</f>
        <v>0.22766783158884019</v>
      </c>
      <c r="BC56" s="2">
        <f>Forcing!M56-(N56-N55)*Je22_Wm2</f>
        <v>4.3171944920838416E-2</v>
      </c>
      <c r="BD56" s="2">
        <f>Forcing!C56-(T56-T55)*Je22_Wm2</f>
        <v>0.10368378122191441</v>
      </c>
      <c r="BE56" s="2">
        <f>Forcing!D56-(AF56-AF55)*Je22_Wm2</f>
        <v>-0.11761014184752075</v>
      </c>
      <c r="BF56" s="2">
        <f>Forcing!E56-(AL56-AL55)*Je22_Wm2</f>
        <v>-6.0250039883283577E-2</v>
      </c>
      <c r="BG56" s="2">
        <f>Forcing!F56-(Z56-Z55)*Je22_Wm2</f>
        <v>-0.16973390808558098</v>
      </c>
      <c r="BH56" s="66">
        <f>Forcing!K56-(AR56-AR55)*Je22_Wm2</f>
        <v>-7.765018286513016E-2</v>
      </c>
    </row>
    <row r="57" spans="1:60">
      <c r="A57">
        <v>1902</v>
      </c>
      <c r="B57" s="1">
        <f t="shared" si="4"/>
        <v>6.9428287922705323</v>
      </c>
      <c r="C57">
        <v>1902</v>
      </c>
      <c r="D57" s="46">
        <v>-0.21389929999999999</v>
      </c>
      <c r="E57" s="46">
        <f>'KNMI Hist N'!Z55</f>
        <v>-0.15135000000000787</v>
      </c>
      <c r="F57" s="1">
        <f t="shared" si="5"/>
        <v>-0.15562873442090303</v>
      </c>
      <c r="G57" s="128">
        <v>2.8910900084997402</v>
      </c>
      <c r="H57" s="129">
        <v>0.987149764286536</v>
      </c>
      <c r="I57" s="129">
        <v>3.6359604152489302</v>
      </c>
      <c r="J57" s="129">
        <v>0.89473082274553795</v>
      </c>
      <c r="K57" s="129">
        <v>5.92526469559958</v>
      </c>
      <c r="L57" s="129">
        <v>2.7797991784026999</v>
      </c>
      <c r="M57" s="129">
        <v>3.1236351747151598</v>
      </c>
      <c r="N57" s="129">
        <v>-0.58290895646400498</v>
      </c>
      <c r="O57" s="129">
        <v>-2.4109680495944898</v>
      </c>
      <c r="P57" s="129">
        <v>1.00819642446793</v>
      </c>
      <c r="Q57" s="129">
        <v>-3.5564951437260501</v>
      </c>
      <c r="R57" s="129">
        <v>-0.450456838452574</v>
      </c>
      <c r="S57" s="129">
        <v>2.4951788249851501</v>
      </c>
      <c r="T57" s="129">
        <v>6.6916033747324297</v>
      </c>
      <c r="U57" s="129">
        <v>3.78992965825499</v>
      </c>
      <c r="V57" s="129">
        <v>5.9542920793749099</v>
      </c>
      <c r="W57" s="129">
        <v>8.3966746550181099</v>
      </c>
      <c r="X57" s="129">
        <v>7.7703568855032499</v>
      </c>
      <c r="Y57" s="129">
        <v>7.54676359551092</v>
      </c>
      <c r="Z57" s="129">
        <v>0.980049977050379</v>
      </c>
      <c r="AA57" s="129">
        <v>-1.44131557236633</v>
      </c>
      <c r="AB57" s="129">
        <v>2.02326429523217</v>
      </c>
      <c r="AC57" s="129">
        <v>-1.1855226861389601</v>
      </c>
      <c r="AD57" s="129">
        <v>0.81844605567679896</v>
      </c>
      <c r="AE57" s="129">
        <v>4.6853777928482199</v>
      </c>
      <c r="AF57" s="129">
        <v>2.3741217365652001</v>
      </c>
      <c r="AG57" s="129">
        <v>1.0864111860672401</v>
      </c>
      <c r="AH57" s="129">
        <v>2.4122436689001701</v>
      </c>
      <c r="AI57" s="129">
        <v>2.24740196868713</v>
      </c>
      <c r="AJ57" s="129">
        <v>5.1029655154151001</v>
      </c>
      <c r="AK57" s="129">
        <v>1.0215863437563699</v>
      </c>
      <c r="AL57" s="129">
        <v>-0.416452517284223</v>
      </c>
      <c r="AM57" s="129">
        <v>0.38844409789998302</v>
      </c>
      <c r="AN57" s="129">
        <v>-0.56167705095388298</v>
      </c>
      <c r="AO57" s="129">
        <v>-1.58579596792977</v>
      </c>
      <c r="AP57" s="129">
        <v>-0.96382718430487102</v>
      </c>
      <c r="AQ57" s="129">
        <v>0.64059351886742499</v>
      </c>
      <c r="AR57" s="129">
        <v>-0.12938699474620999</v>
      </c>
      <c r="AS57" s="129">
        <v>0.20868710389957401</v>
      </c>
      <c r="AT57" s="129">
        <v>0.95064886498466405</v>
      </c>
      <c r="AU57" s="129">
        <v>-0.55398288713813004</v>
      </c>
      <c r="AV57" s="129">
        <v>-0.42138342813093599</v>
      </c>
      <c r="AW57" s="130">
        <v>-0.83090462734622395</v>
      </c>
      <c r="AY57" s="1">
        <f t="shared" si="3"/>
        <v>8.9170266198535728</v>
      </c>
      <c r="AZ57" s="1">
        <f t="shared" si="0"/>
        <v>6.0259366113538331</v>
      </c>
      <c r="BA57" s="1"/>
      <c r="BB57" s="58">
        <f>Forcing!B57-(G57-G56)*Je22_Wm2</f>
        <v>-0.35655610847369057</v>
      </c>
      <c r="BC57" s="2">
        <f>Forcing!M57-(N57-N56)*Je22_Wm2</f>
        <v>7.6456749883151154E-2</v>
      </c>
      <c r="BD57" s="2">
        <f>Forcing!C57-(T57-T56)*Je22_Wm2</f>
        <v>0.22839466732146041</v>
      </c>
      <c r="BE57" s="2">
        <f>Forcing!D57-(AF57-AF56)*Je22_Wm2</f>
        <v>-5.591611340277422E-2</v>
      </c>
      <c r="BF57" s="2">
        <f>Forcing!E57-(AL57-AL56)*Je22_Wm2</f>
        <v>-4.6883770143937645E-2</v>
      </c>
      <c r="BG57" s="2">
        <f>Forcing!F57-(Z57-Z56)*Je22_Wm2</f>
        <v>-8.6912560828899019E-2</v>
      </c>
      <c r="BH57" s="66">
        <f>Forcing!K57-(AR57-AR56)*Je22_Wm2</f>
        <v>-0.73183566754713869</v>
      </c>
    </row>
    <row r="58" spans="1:60">
      <c r="A58">
        <v>1903</v>
      </c>
      <c r="B58" s="1">
        <f t="shared" si="4"/>
        <v>6.1564517391304356</v>
      </c>
      <c r="C58">
        <v>1903</v>
      </c>
      <c r="D58" s="46">
        <v>-0.76278100000000004</v>
      </c>
      <c r="E58" s="46">
        <f>'KNMI Hist N'!Z56</f>
        <v>-0.70626666666664539</v>
      </c>
      <c r="F58" s="1">
        <f t="shared" si="5"/>
        <v>-0.35721693258831705</v>
      </c>
      <c r="G58" s="128">
        <v>2.2389908501817102</v>
      </c>
      <c r="H58" s="129">
        <v>2.6749141806516998E-3</v>
      </c>
      <c r="I58" s="129">
        <v>2.9044604145308299</v>
      </c>
      <c r="J58" s="129">
        <v>0.293914942994071</v>
      </c>
      <c r="K58" s="129">
        <v>5.3278713108543299</v>
      </c>
      <c r="L58" s="129">
        <v>2.1744940018009702</v>
      </c>
      <c r="M58" s="129">
        <v>2.7305295167294101</v>
      </c>
      <c r="N58" s="129">
        <v>-0.77031885972978098</v>
      </c>
      <c r="O58" s="129">
        <v>-2.5761824038475498</v>
      </c>
      <c r="P58" s="129">
        <v>0.79223278101062899</v>
      </c>
      <c r="Q58" s="129">
        <v>-3.8550444301547602</v>
      </c>
      <c r="R58" s="129">
        <v>-0.50281046251127404</v>
      </c>
      <c r="S58" s="129">
        <v>2.2902102168540601</v>
      </c>
      <c r="T58" s="129">
        <v>7.1061218826523698</v>
      </c>
      <c r="U58" s="129">
        <v>3.96771548711666</v>
      </c>
      <c r="V58" s="129">
        <v>6.3856883317776703</v>
      </c>
      <c r="W58" s="129">
        <v>8.8888692703109395</v>
      </c>
      <c r="X58" s="129">
        <v>8.4309813860679697</v>
      </c>
      <c r="Y58" s="129">
        <v>7.8573549379886103</v>
      </c>
      <c r="Z58" s="129">
        <v>1.05541514378129</v>
      </c>
      <c r="AA58" s="129">
        <v>-1.5940110317838301</v>
      </c>
      <c r="AB58" s="129">
        <v>2.1629477614770498</v>
      </c>
      <c r="AC58" s="129">
        <v>-1.01285095224225</v>
      </c>
      <c r="AD58" s="129">
        <v>0.75987723210788605</v>
      </c>
      <c r="AE58" s="129">
        <v>4.9611127093476197</v>
      </c>
      <c r="AF58" s="129">
        <v>2.3189197389426401</v>
      </c>
      <c r="AG58" s="129">
        <v>1.29810075003577</v>
      </c>
      <c r="AH58" s="129">
        <v>2.33400158141326</v>
      </c>
      <c r="AI58" s="129">
        <v>2.2077510136241698</v>
      </c>
      <c r="AJ58" s="129">
        <v>4.7002507758338696</v>
      </c>
      <c r="AK58" s="129">
        <v>1.05449457380615</v>
      </c>
      <c r="AL58" s="129">
        <v>-0.47040253936170201</v>
      </c>
      <c r="AM58" s="129">
        <v>0.184116335035899</v>
      </c>
      <c r="AN58" s="129">
        <v>-0.43341972848393501</v>
      </c>
      <c r="AO58" s="129">
        <v>-1.8440837296859101</v>
      </c>
      <c r="AP58" s="129">
        <v>-0.58855558128214802</v>
      </c>
      <c r="AQ58" s="129">
        <v>0.32993000760758401</v>
      </c>
      <c r="AR58" s="129">
        <v>-0.91060154813498995</v>
      </c>
      <c r="AS58" s="129">
        <v>-0.34058876744543998</v>
      </c>
      <c r="AT58" s="129">
        <v>0.29460539220589799</v>
      </c>
      <c r="AU58" s="129">
        <v>-1.53928374738847</v>
      </c>
      <c r="AV58" s="129">
        <v>-1.40192458869137</v>
      </c>
      <c r="AW58" s="130">
        <v>-1.5658160293555501</v>
      </c>
      <c r="AY58" s="1">
        <f t="shared" si="3"/>
        <v>8.3291338181498276</v>
      </c>
      <c r="AZ58" s="1">
        <f t="shared" si="0"/>
        <v>6.0901429679681174</v>
      </c>
      <c r="BA58" s="1"/>
      <c r="BB58" s="58">
        <f>Forcing!B58-(G58-G57)*Je22_Wm2</f>
        <v>-0.98761642268450345</v>
      </c>
      <c r="BC58" s="2">
        <f>Forcing!M58-(N58-N57)*Je22_Wm2</f>
        <v>6.2991149928046886E-2</v>
      </c>
      <c r="BD58" s="2">
        <f>Forcing!C58-(T58-T57)*Je22_Wm2</f>
        <v>0.12284200658171723</v>
      </c>
      <c r="BE58" s="2">
        <f>Forcing!D58-(AF58-AF57)*Je22_Wm2</f>
        <v>5.6189440523609732E-2</v>
      </c>
      <c r="BF58" s="2">
        <f>Forcing!E58-(AL58-AL57)*Je22_Wm2</f>
        <v>-1.5312436289885538E-2</v>
      </c>
      <c r="BG58" s="2">
        <f>Forcing!F58-(Z58-Z57)*Je22_Wm2</f>
        <v>-0.12863276853989572</v>
      </c>
      <c r="BH58" s="66">
        <f>Forcing!K58-(AR58-AR57)*Je22_Wm2</f>
        <v>-1.2170757623455677</v>
      </c>
    </row>
    <row r="59" spans="1:60">
      <c r="A59">
        <v>1904</v>
      </c>
      <c r="B59" s="1">
        <f t="shared" si="4"/>
        <v>5.6590414331723036</v>
      </c>
      <c r="C59">
        <v>1904</v>
      </c>
      <c r="D59" s="46">
        <v>0.1449974</v>
      </c>
      <c r="E59" s="46">
        <f>'KNMI Hist N'!Z57</f>
        <v>0.189250000000006</v>
      </c>
      <c r="F59" s="1">
        <f t="shared" si="5"/>
        <v>-7.5566429259573631E-2</v>
      </c>
      <c r="G59" s="128">
        <v>1.7406328987145001</v>
      </c>
      <c r="H59" s="129">
        <v>-0.80240869820614302</v>
      </c>
      <c r="I59" s="129">
        <v>2.8188728953036599</v>
      </c>
      <c r="J59" s="129">
        <v>-0.103746322646042</v>
      </c>
      <c r="K59" s="129">
        <v>4.6986419682760596</v>
      </c>
      <c r="L59" s="129">
        <v>1.6275267672692399</v>
      </c>
      <c r="M59" s="129">
        <v>2.2049107822902601</v>
      </c>
      <c r="N59" s="129">
        <v>-0.69224372070854401</v>
      </c>
      <c r="O59" s="129">
        <v>-2.0539341844526602</v>
      </c>
      <c r="P59" s="129">
        <v>0.83720243945973505</v>
      </c>
      <c r="Q59" s="129">
        <v>-3.8077198942986499</v>
      </c>
      <c r="R59" s="129">
        <v>-0.68948337791588599</v>
      </c>
      <c r="S59" s="129">
        <v>2.2527164136647402</v>
      </c>
      <c r="T59" s="129">
        <v>7.4119985240750204</v>
      </c>
      <c r="U59" s="129">
        <v>4.1732260382343798</v>
      </c>
      <c r="V59" s="129">
        <v>6.6822559532813504</v>
      </c>
      <c r="W59" s="129">
        <v>9.3605467753186709</v>
      </c>
      <c r="X59" s="129">
        <v>8.7442563686155204</v>
      </c>
      <c r="Y59" s="129">
        <v>8.0997074849252009</v>
      </c>
      <c r="Z59" s="129">
        <v>1.1002844649554</v>
      </c>
      <c r="AA59" s="129">
        <v>-1.7415806967179699</v>
      </c>
      <c r="AB59" s="129">
        <v>2.05254297063082</v>
      </c>
      <c r="AC59" s="129">
        <v>-0.87408278278071705</v>
      </c>
      <c r="AD59" s="129">
        <v>0.68072883873662604</v>
      </c>
      <c r="AE59" s="129">
        <v>5.38381399490825</v>
      </c>
      <c r="AF59" s="129">
        <v>2.1954383014630401</v>
      </c>
      <c r="AG59" s="129">
        <v>1.0065717146459601</v>
      </c>
      <c r="AH59" s="129">
        <v>2.3675440855262901</v>
      </c>
      <c r="AI59" s="129">
        <v>2.07000391830764</v>
      </c>
      <c r="AJ59" s="129">
        <v>4.5139748132914299</v>
      </c>
      <c r="AK59" s="129">
        <v>1.0190969755439001</v>
      </c>
      <c r="AL59" s="129">
        <v>-0.444785708527413</v>
      </c>
      <c r="AM59" s="129">
        <v>0.292010449381713</v>
      </c>
      <c r="AN59" s="129">
        <v>-0.26535898637401301</v>
      </c>
      <c r="AO59" s="129">
        <v>-1.7144697160801099</v>
      </c>
      <c r="AP59" s="129">
        <v>-0.67759920863053402</v>
      </c>
      <c r="AQ59" s="129">
        <v>0.14148891906588301</v>
      </c>
      <c r="AR59" s="129">
        <v>-1.55192703411415</v>
      </c>
      <c r="AS59" s="129">
        <v>-1.2406292642226999</v>
      </c>
      <c r="AT59" s="129">
        <v>-0.22522844729132099</v>
      </c>
      <c r="AU59" s="129">
        <v>-2.2157194618579799</v>
      </c>
      <c r="AV59" s="129">
        <v>-1.94882742763082</v>
      </c>
      <c r="AW59" s="130">
        <v>-2.1292305695679401</v>
      </c>
      <c r="AY59" s="1">
        <f t="shared" si="3"/>
        <v>8.0187648271433538</v>
      </c>
      <c r="AZ59" s="1">
        <f t="shared" si="0"/>
        <v>6.2781319284288539</v>
      </c>
      <c r="BA59" s="1"/>
      <c r="BB59" s="58">
        <f>Forcing!B59-(G59-G58)*Je22_Wm2</f>
        <v>1.8825287861137463E-2</v>
      </c>
      <c r="BC59" s="2">
        <f>Forcing!M59-(N59-N58)*Je22_Wm2</f>
        <v>-0.10567566133218816</v>
      </c>
      <c r="BD59" s="2">
        <f>Forcing!C59-(T59-T58)*Je22_Wm2</f>
        <v>0.203583605676534</v>
      </c>
      <c r="BE59" s="2">
        <f>Forcing!D59-(AF59-AF58)*Je22_Wm2</f>
        <v>0.10075697267483164</v>
      </c>
      <c r="BF59" s="2">
        <f>Forcing!E59-(AL59-AL58)*Je22_Wm2</f>
        <v>-2.2803651948093473E-2</v>
      </c>
      <c r="BG59" s="2">
        <f>Forcing!F59-(Z59-Z58)*Je22_Wm2</f>
        <v>-0.11146284844912233</v>
      </c>
      <c r="BH59" s="66">
        <f>Forcing!K59-(AR59-AR58)*Je22_Wm2</f>
        <v>-0.25566087320694153</v>
      </c>
    </row>
    <row r="60" spans="1:60">
      <c r="A60">
        <v>1905</v>
      </c>
      <c r="B60" s="1">
        <f t="shared" si="4"/>
        <v>5.9918119645732695</v>
      </c>
      <c r="C60">
        <v>1905</v>
      </c>
      <c r="D60" s="46">
        <v>0.26830359999999998</v>
      </c>
      <c r="E60" s="46">
        <f>'KNMI Hist N'!Z58</f>
        <v>0.3188166666666537</v>
      </c>
      <c r="F60" s="1">
        <f t="shared" si="5"/>
        <v>0.13001759792552531</v>
      </c>
      <c r="G60" s="128">
        <v>1.9956207076388</v>
      </c>
      <c r="H60" s="129">
        <v>-1.0389143936826399</v>
      </c>
      <c r="I60" s="129">
        <v>3.2282895054269898</v>
      </c>
      <c r="J60" s="129">
        <v>0.39682566338369701</v>
      </c>
      <c r="K60" s="129">
        <v>5.0475834857817103</v>
      </c>
      <c r="L60" s="129">
        <v>2.1128256132818701</v>
      </c>
      <c r="M60" s="129">
        <v>2.2271143716411799</v>
      </c>
      <c r="N60" s="129">
        <v>-0.82539877206720003</v>
      </c>
      <c r="O60" s="129">
        <v>-1.64072143250655</v>
      </c>
      <c r="P60" s="129">
        <v>0.39650674217455201</v>
      </c>
      <c r="Q60" s="129">
        <v>-4.1318931512184101</v>
      </c>
      <c r="R60" s="129">
        <v>-0.88883507374936699</v>
      </c>
      <c r="S60" s="129">
        <v>2.1379490549637801</v>
      </c>
      <c r="T60" s="129">
        <v>7.5246411006731</v>
      </c>
      <c r="U60" s="129">
        <v>4.0554510947232298</v>
      </c>
      <c r="V60" s="129">
        <v>6.7670220065081796</v>
      </c>
      <c r="W60" s="129">
        <v>9.5616110130965506</v>
      </c>
      <c r="X60" s="129">
        <v>8.9402777488142906</v>
      </c>
      <c r="Y60" s="129">
        <v>8.2988436402232395</v>
      </c>
      <c r="Z60" s="129">
        <v>1.18533137859791</v>
      </c>
      <c r="AA60" s="129">
        <v>-1.46888461982876</v>
      </c>
      <c r="AB60" s="129">
        <v>2.2252796534215502</v>
      </c>
      <c r="AC60" s="129">
        <v>-0.42250267475547998</v>
      </c>
      <c r="AD60" s="129">
        <v>0.497086368418311</v>
      </c>
      <c r="AE60" s="129">
        <v>5.0956781657339203</v>
      </c>
      <c r="AF60" s="129">
        <v>2.1599214348699398</v>
      </c>
      <c r="AG60" s="129">
        <v>0.92939002203889498</v>
      </c>
      <c r="AH60" s="129">
        <v>2.3955684000718498</v>
      </c>
      <c r="AI60" s="129">
        <v>1.76955436481675</v>
      </c>
      <c r="AJ60" s="129">
        <v>4.4698837680144896</v>
      </c>
      <c r="AK60" s="129">
        <v>1.2352106194077399</v>
      </c>
      <c r="AL60" s="129">
        <v>-0.49808933403011901</v>
      </c>
      <c r="AM60" s="129">
        <v>0.44253092240716102</v>
      </c>
      <c r="AN60" s="129">
        <v>-0.178619287647658</v>
      </c>
      <c r="AO60" s="129">
        <v>-1.5915017813774801</v>
      </c>
      <c r="AP60" s="129">
        <v>-0.93010562244176798</v>
      </c>
      <c r="AQ60" s="129">
        <v>-0.23275090109084601</v>
      </c>
      <c r="AR60" s="129">
        <v>-1.58471428753836</v>
      </c>
      <c r="AS60" s="129">
        <v>-1.49358964785828</v>
      </c>
      <c r="AT60" s="129">
        <v>-0.140314643451173</v>
      </c>
      <c r="AU60" s="129">
        <v>-2.1038429183205101</v>
      </c>
      <c r="AV60" s="129">
        <v>-1.79122121838565</v>
      </c>
      <c r="AW60" s="130">
        <v>-2.3946030096761799</v>
      </c>
      <c r="AY60" s="1">
        <f t="shared" si="3"/>
        <v>7.9616915205052701</v>
      </c>
      <c r="AZ60" s="1">
        <f t="shared" si="0"/>
        <v>5.9660708128664703</v>
      </c>
      <c r="BA60" s="1"/>
      <c r="BB60" s="58">
        <f>Forcing!B60-(G60-G59)*Je22_Wm2</f>
        <v>-1.665242934199021E-2</v>
      </c>
      <c r="BC60" s="2">
        <f>Forcing!M60-(N60-N59)*Je22_Wm2</f>
        <v>2.0623386893725386E-2</v>
      </c>
      <c r="BD60" s="2">
        <f>Forcing!C60-(T60-T59)*Je22_Wm2</f>
        <v>0.33690295993259256</v>
      </c>
      <c r="BE60" s="2">
        <f>Forcing!D60-(AF60-AF59)*Je22_Wm2</f>
        <v>4.7876974154315272E-2</v>
      </c>
      <c r="BF60" s="2">
        <f>Forcing!E60-(AL60-AL59)*Je22_Wm2</f>
        <v>-6.3798485628195692E-3</v>
      </c>
      <c r="BG60" s="2">
        <f>Forcing!F60-(Z60-Z59)*Je22_Wm2</f>
        <v>-0.13817913337199872</v>
      </c>
      <c r="BH60" s="66">
        <f>Forcing!K60-(AR60-AR59)*Je22_Wm2</f>
        <v>-0.18000711562356561</v>
      </c>
    </row>
    <row r="61" spans="1:60">
      <c r="A61">
        <v>1906</v>
      </c>
      <c r="B61" s="1">
        <f t="shared" si="4"/>
        <v>6.4899463446054755</v>
      </c>
      <c r="C61">
        <v>1906</v>
      </c>
      <c r="D61" s="46">
        <v>0.3503793</v>
      </c>
      <c r="E61" s="46">
        <f>'KNMI Hist N'!Z59</f>
        <v>0.39471666666665328</v>
      </c>
      <c r="F61" s="1">
        <f t="shared" si="5"/>
        <v>0.15982919425305286</v>
      </c>
      <c r="G61" s="128">
        <v>2.1593691239174801</v>
      </c>
      <c r="H61" s="129">
        <v>-0.62041025714614595</v>
      </c>
      <c r="I61" s="129">
        <v>3.6707703277072201</v>
      </c>
      <c r="J61" s="129">
        <v>0.61445103207926599</v>
      </c>
      <c r="K61" s="129">
        <v>5.1572068618229903</v>
      </c>
      <c r="L61" s="129">
        <v>2.1983918978883601</v>
      </c>
      <c r="M61" s="129">
        <v>1.93580488115319</v>
      </c>
      <c r="N61" s="129">
        <v>-1.0089294296450899</v>
      </c>
      <c r="O61" s="129">
        <v>-1.85360109879001</v>
      </c>
      <c r="P61" s="129">
        <v>0.25755610633945503</v>
      </c>
      <c r="Q61" s="129">
        <v>-4.7046069144592799</v>
      </c>
      <c r="R61" s="129">
        <v>-1.04850261086302</v>
      </c>
      <c r="S61" s="129">
        <v>2.3045073695473599</v>
      </c>
      <c r="T61" s="129">
        <v>7.8597203122132298</v>
      </c>
      <c r="U61" s="129">
        <v>4.3078360115924896</v>
      </c>
      <c r="V61" s="129">
        <v>7.0756715924296598</v>
      </c>
      <c r="W61" s="129">
        <v>9.8839593878078098</v>
      </c>
      <c r="X61" s="129">
        <v>9.5280486386368697</v>
      </c>
      <c r="Y61" s="129">
        <v>8.5030859305992994</v>
      </c>
      <c r="Z61" s="129">
        <v>1.24079385689126</v>
      </c>
      <c r="AA61" s="129">
        <v>-1.4790212651077499</v>
      </c>
      <c r="AB61" s="129">
        <v>2.3679772113314601</v>
      </c>
      <c r="AC61" s="129">
        <v>-0.169766721949029</v>
      </c>
      <c r="AD61" s="129">
        <v>0.426793130040588</v>
      </c>
      <c r="AE61" s="129">
        <v>5.0579869301410403</v>
      </c>
      <c r="AF61" s="129">
        <v>2.1643692094442399</v>
      </c>
      <c r="AG61" s="129">
        <v>0.72441885757075597</v>
      </c>
      <c r="AH61" s="129">
        <v>2.53804509366599</v>
      </c>
      <c r="AI61" s="129">
        <v>1.5207303591806001</v>
      </c>
      <c r="AJ61" s="129">
        <v>4.7576368199727197</v>
      </c>
      <c r="AK61" s="129">
        <v>1.28101491683112</v>
      </c>
      <c r="AL61" s="129">
        <v>-0.47383514441582097</v>
      </c>
      <c r="AM61" s="129">
        <v>0.92047441666572105</v>
      </c>
      <c r="AN61" s="129">
        <v>-0.14188136109914001</v>
      </c>
      <c r="AO61" s="129">
        <v>-1.8325849948888699</v>
      </c>
      <c r="AP61" s="129">
        <v>-0.79577344619396995</v>
      </c>
      <c r="AQ61" s="129">
        <v>-0.51941033656284397</v>
      </c>
      <c r="AR61" s="129">
        <v>-1.2668937493961001</v>
      </c>
      <c r="AS61" s="129">
        <v>-1.29740768450854</v>
      </c>
      <c r="AT61" s="129">
        <v>1.0677189466931499E-3</v>
      </c>
      <c r="AU61" s="129">
        <v>-1.5642102768182899</v>
      </c>
      <c r="AV61" s="129">
        <v>-1.27864697706105</v>
      </c>
      <c r="AW61" s="130">
        <v>-2.1952715275393402</v>
      </c>
      <c r="AY61" s="1">
        <f t="shared" si="3"/>
        <v>8.5152250550917188</v>
      </c>
      <c r="AZ61" s="1">
        <f t="shared" si="0"/>
        <v>6.3558559311742382</v>
      </c>
      <c r="BA61" s="1"/>
      <c r="BB61" s="58">
        <f>Forcing!B61-(G61-G60)*Je22_Wm2</f>
        <v>0.20442923349093955</v>
      </c>
      <c r="BC61" s="2">
        <f>Forcing!M61-(N61-N60)*Je22_Wm2</f>
        <v>4.8858238355869624E-2</v>
      </c>
      <c r="BD61" s="2">
        <f>Forcing!C61-(T61-T60)*Je22_Wm2</f>
        <v>0.21406680963357941</v>
      </c>
      <c r="BE61" s="2">
        <f>Forcing!D61-(AF61-AF60)*Je22_Wm2</f>
        <v>2.5219931989359623E-2</v>
      </c>
      <c r="BF61" s="2">
        <f>Forcing!E61-(AL61-AL60)*Je22_Wm2</f>
        <v>-2.1989251750479083E-2</v>
      </c>
      <c r="BG61" s="2">
        <f>Forcing!F61-(Z61-Z60)*Je22_Wm2</f>
        <v>-0.1215741990201703</v>
      </c>
      <c r="BH61" s="66">
        <f>Forcing!K61-(AR61-AR60)*Je22_Wm2</f>
        <v>-0.28083555418634337</v>
      </c>
    </row>
    <row r="62" spans="1:60">
      <c r="A62">
        <v>1907</v>
      </c>
      <c r="B62" s="1">
        <f t="shared" si="4"/>
        <v>7.0330721900161031</v>
      </c>
      <c r="C62">
        <v>1907</v>
      </c>
      <c r="D62" s="46">
        <v>0.324183</v>
      </c>
      <c r="E62" s="46">
        <f>'KNMI Hist N'!Z60</f>
        <v>0.3721000000000127</v>
      </c>
      <c r="F62" s="1">
        <f t="shared" si="5"/>
        <v>0.25425055302219612</v>
      </c>
      <c r="G62" s="128">
        <v>2.5103685152170701</v>
      </c>
      <c r="H62" s="129">
        <v>-8.7247303057749304E-2</v>
      </c>
      <c r="I62" s="129">
        <v>4.0754543621854102</v>
      </c>
      <c r="J62" s="129">
        <v>0.70090401396220003</v>
      </c>
      <c r="K62" s="129">
        <v>5.3877091451692598</v>
      </c>
      <c r="L62" s="129">
        <v>2.40218671652632</v>
      </c>
      <c r="M62" s="129">
        <v>2.5832041565169801</v>
      </c>
      <c r="N62" s="129">
        <v>-1.2576420359407099</v>
      </c>
      <c r="O62" s="129">
        <v>-2.2221455570167601</v>
      </c>
      <c r="P62" s="129">
        <v>-3.7549530506804901E-2</v>
      </c>
      <c r="Q62" s="129">
        <v>-4.7284916789968303</v>
      </c>
      <c r="R62" s="129">
        <v>-1.35195824978757</v>
      </c>
      <c r="S62" s="129">
        <v>2.0519348366043899</v>
      </c>
      <c r="T62" s="129">
        <v>8.0929854491199507</v>
      </c>
      <c r="U62" s="129">
        <v>4.7916129869198896</v>
      </c>
      <c r="V62" s="129">
        <v>7.5003202525561399</v>
      </c>
      <c r="W62" s="129">
        <v>9.9815738168989707</v>
      </c>
      <c r="X62" s="129">
        <v>9.6803665550633795</v>
      </c>
      <c r="Y62" s="129">
        <v>8.5110536341613692</v>
      </c>
      <c r="Z62" s="129">
        <v>1.11462575422248</v>
      </c>
      <c r="AA62" s="129">
        <v>-1.46776046270282</v>
      </c>
      <c r="AB62" s="129">
        <v>1.99798428790483</v>
      </c>
      <c r="AC62" s="129">
        <v>-0.321413215772623</v>
      </c>
      <c r="AD62" s="129">
        <v>0.44182398010860002</v>
      </c>
      <c r="AE62" s="129">
        <v>4.9224941815744101</v>
      </c>
      <c r="AF62" s="129">
        <v>2.1350837678324499</v>
      </c>
      <c r="AG62" s="129">
        <v>0.45020777842555199</v>
      </c>
      <c r="AH62" s="129">
        <v>2.3323211781387601</v>
      </c>
      <c r="AI62" s="129">
        <v>1.33956273978292</v>
      </c>
      <c r="AJ62" s="129">
        <v>5.1467832092645702</v>
      </c>
      <c r="AK62" s="129">
        <v>1.4065439335504599</v>
      </c>
      <c r="AL62" s="129">
        <v>-0.44781598394257199</v>
      </c>
      <c r="AM62" s="129">
        <v>1.05097004057495</v>
      </c>
      <c r="AN62" s="129">
        <v>-0.20245664047416501</v>
      </c>
      <c r="AO62" s="129">
        <v>-1.7790616924659901</v>
      </c>
      <c r="AP62" s="129">
        <v>-0.41997982435236297</v>
      </c>
      <c r="AQ62" s="129">
        <v>-0.88855180299529102</v>
      </c>
      <c r="AR62" s="129">
        <v>-1.21713949453702</v>
      </c>
      <c r="AS62" s="129">
        <v>-1.2766278673879301</v>
      </c>
      <c r="AT62" s="129">
        <v>-3.41599052632598E-2</v>
      </c>
      <c r="AU62" s="129">
        <v>-1.46825071586112</v>
      </c>
      <c r="AV62" s="129">
        <v>-1.3816588719817899</v>
      </c>
      <c r="AW62" s="130">
        <v>-1.9250001121909901</v>
      </c>
      <c r="AY62" s="1">
        <f t="shared" si="3"/>
        <v>8.4200974567545774</v>
      </c>
      <c r="AZ62" s="1">
        <f t="shared" si="0"/>
        <v>5.9097289415375069</v>
      </c>
      <c r="BA62" s="1"/>
      <c r="BB62" s="58">
        <f>Forcing!B62-(G62-G61)*Je22_Wm2</f>
        <v>2.775337800295466E-2</v>
      </c>
      <c r="BC62" s="2">
        <f>Forcing!M62-(N62-N61)*Je22_Wm2</f>
        <v>8.3886728509579997E-2</v>
      </c>
      <c r="BD62" s="2">
        <f>Forcing!C62-(T62-T61)*Je22_Wm2</f>
        <v>0.29064534998092628</v>
      </c>
      <c r="BE62" s="2">
        <f>Forcing!D62-(AF62-AF61)*Je22_Wm2</f>
        <v>4.792125924092161E-2</v>
      </c>
      <c r="BF62" s="2">
        <f>Forcing!E62-(AL62-AL61)*Je22_Wm2</f>
        <v>-4.2368798653887617E-2</v>
      </c>
      <c r="BG62" s="2">
        <f>Forcing!F62-(Z62-Z61)*Je22_Wm2</f>
        <v>-1.0548608242687635E-2</v>
      </c>
      <c r="BH62" s="66">
        <f>Forcing!K62-(AR62-AR61)*Je22_Wm2</f>
        <v>-0.16478839226748879</v>
      </c>
    </row>
    <row r="63" spans="1:60">
      <c r="A63">
        <v>1908</v>
      </c>
      <c r="B63" s="1">
        <f t="shared" si="4"/>
        <v>7.6029318518518521</v>
      </c>
      <c r="C63">
        <v>1908</v>
      </c>
      <c r="D63" s="46">
        <v>0.3835827</v>
      </c>
      <c r="E63" s="46">
        <f>'KNMI Hist N'!Z61</f>
        <v>0.42806666666666615</v>
      </c>
      <c r="F63" s="1">
        <f t="shared" si="5"/>
        <v>0.24368472039862041</v>
      </c>
      <c r="G63" s="128">
        <v>2.9782114846974999</v>
      </c>
      <c r="H63" s="129">
        <v>0.58536347390170895</v>
      </c>
      <c r="I63" s="129">
        <v>4.5866933123063998</v>
      </c>
      <c r="J63" s="129">
        <v>1.22874348684662</v>
      </c>
      <c r="K63" s="129">
        <v>5.6198509318816301</v>
      </c>
      <c r="L63" s="129">
        <v>2.7037419515819701</v>
      </c>
      <c r="M63" s="129">
        <v>3.1448757516666701</v>
      </c>
      <c r="N63" s="129">
        <v>-1.4284598075419701</v>
      </c>
      <c r="O63" s="129">
        <v>-2.2322169063134001</v>
      </c>
      <c r="P63" s="129">
        <v>-0.31675372485779002</v>
      </c>
      <c r="Q63" s="129">
        <v>-4.7432327738035003</v>
      </c>
      <c r="R63" s="129">
        <v>-1.5143382911304299</v>
      </c>
      <c r="S63" s="129">
        <v>1.6642426583952701</v>
      </c>
      <c r="T63" s="129">
        <v>8.3886826710946902</v>
      </c>
      <c r="U63" s="129">
        <v>5.2353310181391199</v>
      </c>
      <c r="V63" s="129">
        <v>8.1513933469300692</v>
      </c>
      <c r="W63" s="129">
        <v>9.9936431406713897</v>
      </c>
      <c r="X63" s="129">
        <v>9.7556899869002596</v>
      </c>
      <c r="Y63" s="129">
        <v>8.8073558628326101</v>
      </c>
      <c r="Z63" s="129">
        <v>1.0889565711150999</v>
      </c>
      <c r="AA63" s="129">
        <v>-1.4384423839685301</v>
      </c>
      <c r="AB63" s="129">
        <v>1.9242063844226001</v>
      </c>
      <c r="AC63" s="129">
        <v>-0.537551529433827</v>
      </c>
      <c r="AD63" s="129">
        <v>0.778011249318596</v>
      </c>
      <c r="AE63" s="129">
        <v>4.71855913523666</v>
      </c>
      <c r="AF63" s="129">
        <v>2.14958575916818</v>
      </c>
      <c r="AG63" s="129">
        <v>0.36544593291977401</v>
      </c>
      <c r="AH63" s="129">
        <v>2.4093602586451301</v>
      </c>
      <c r="AI63" s="129">
        <v>1.46375735977885</v>
      </c>
      <c r="AJ63" s="129">
        <v>5.1698888388345203</v>
      </c>
      <c r="AK63" s="129">
        <v>1.3394764056626201</v>
      </c>
      <c r="AL63" s="129">
        <v>-0.352953956899625</v>
      </c>
      <c r="AM63" s="129">
        <v>1.4068835620270199</v>
      </c>
      <c r="AN63" s="129">
        <v>0.175284893017224</v>
      </c>
      <c r="AO63" s="129">
        <v>-2.0612082071183302</v>
      </c>
      <c r="AP63" s="129">
        <v>9.0524043833908399E-3</v>
      </c>
      <c r="AQ63" s="129">
        <v>-1.2947824368074301</v>
      </c>
      <c r="AR63" s="129">
        <v>-0.93179158144407004</v>
      </c>
      <c r="AS63" s="129">
        <v>-0.80746859313024699</v>
      </c>
      <c r="AT63" s="129">
        <v>0.30060330757513098</v>
      </c>
      <c r="AU63" s="129">
        <v>-1.39323715630766</v>
      </c>
      <c r="AV63" s="129">
        <v>-0.944458893961165</v>
      </c>
      <c r="AW63" s="130">
        <v>-1.8143965713964001</v>
      </c>
      <c r="AY63" s="1">
        <f t="shared" si="3"/>
        <v>8.9140196554923037</v>
      </c>
      <c r="AZ63" s="1">
        <f t="shared" si="0"/>
        <v>5.9358081707948038</v>
      </c>
      <c r="BA63" s="1"/>
      <c r="BB63" s="58">
        <f>Forcing!B63-(G63-G62)*Je22_Wm2</f>
        <v>-1.0380484047346872E-2</v>
      </c>
      <c r="BC63" s="2">
        <f>Forcing!M63-(N63-N62)*Je22_Wm2</f>
        <v>3.3501136164382606E-2</v>
      </c>
      <c r="BD63" s="2">
        <f>Forcing!C63-(T63-T62)*Je22_Wm2</f>
        <v>0.26581902515368672</v>
      </c>
      <c r="BE63" s="2">
        <f>Forcing!D63-(AF63-AF62)*Je22_Wm2</f>
        <v>2.2875263380511643E-2</v>
      </c>
      <c r="BF63" s="2">
        <f>Forcing!E63-(AL63-AL62)*Je22_Wm2</f>
        <v>-7.3425818793670078E-2</v>
      </c>
      <c r="BG63" s="2">
        <f>Forcing!F63-(Z63-Z62)*Je22_Wm2</f>
        <v>-7.4727437290316959E-2</v>
      </c>
      <c r="BH63" s="66">
        <f>Forcing!K63-(AR63-AR62)*Je22_Wm2</f>
        <v>-0.30277205403072194</v>
      </c>
    </row>
    <row r="64" spans="1:60">
      <c r="A64">
        <v>1909</v>
      </c>
      <c r="B64" s="1">
        <f t="shared" si="4"/>
        <v>8.1749001288244774</v>
      </c>
      <c r="C64">
        <v>1909</v>
      </c>
      <c r="D64" s="46">
        <v>0.32680189999999998</v>
      </c>
      <c r="E64" s="46">
        <f>'KNMI Hist N'!Z62</f>
        <v>0.37456666666664756</v>
      </c>
      <c r="F64" s="1">
        <f t="shared" si="5"/>
        <v>0.20594053649699137</v>
      </c>
      <c r="G64" s="128">
        <v>3.2951824295443499</v>
      </c>
      <c r="H64" s="129">
        <v>0.939319827905158</v>
      </c>
      <c r="I64" s="129">
        <v>4.9874794315816802</v>
      </c>
      <c r="J64" s="129">
        <v>1.65613060022647</v>
      </c>
      <c r="K64" s="129">
        <v>5.6997807729332504</v>
      </c>
      <c r="L64" s="129">
        <v>3.2009342268844101</v>
      </c>
      <c r="M64" s="129">
        <v>3.2874497177351198</v>
      </c>
      <c r="N64" s="129">
        <v>-1.5686974221496901</v>
      </c>
      <c r="O64" s="129">
        <v>-2.33927290475429</v>
      </c>
      <c r="P64" s="129">
        <v>-0.45460003279186401</v>
      </c>
      <c r="Q64" s="129">
        <v>-5.1506769357954596</v>
      </c>
      <c r="R64" s="129">
        <v>-1.5039279806783299</v>
      </c>
      <c r="S64" s="129">
        <v>1.6049907432714701</v>
      </c>
      <c r="T64" s="129">
        <v>8.6934883127544005</v>
      </c>
      <c r="U64" s="129">
        <v>5.5276395438861696</v>
      </c>
      <c r="V64" s="129">
        <v>8.6586058576250196</v>
      </c>
      <c r="W64" s="129">
        <v>10.093090435085101</v>
      </c>
      <c r="X64" s="129">
        <v>9.8524256997125494</v>
      </c>
      <c r="Y64" s="129">
        <v>9.3356800274630594</v>
      </c>
      <c r="Z64" s="129">
        <v>1.02744102254627</v>
      </c>
      <c r="AA64" s="129">
        <v>-1.3004198148647199</v>
      </c>
      <c r="AB64" s="129">
        <v>2.0163507122418101</v>
      </c>
      <c r="AC64" s="129">
        <v>-0.58780668687004001</v>
      </c>
      <c r="AD64" s="129">
        <v>0.46275704625278702</v>
      </c>
      <c r="AE64" s="129">
        <v>4.5463238559715498</v>
      </c>
      <c r="AF64" s="129">
        <v>2.08650588204722</v>
      </c>
      <c r="AG64" s="129">
        <v>0.42529085652834397</v>
      </c>
      <c r="AH64" s="129">
        <v>2.13115248854294</v>
      </c>
      <c r="AI64" s="129">
        <v>1.3907521092308599</v>
      </c>
      <c r="AJ64" s="129">
        <v>5.2990983739708204</v>
      </c>
      <c r="AK64" s="129">
        <v>1.1862355819631301</v>
      </c>
      <c r="AL64" s="129">
        <v>-0.302204737926689</v>
      </c>
      <c r="AM64" s="129">
        <v>1.8298899622842599</v>
      </c>
      <c r="AN64" s="129">
        <v>1.8949376138644999E-2</v>
      </c>
      <c r="AO64" s="129">
        <v>-2.0887764957253099</v>
      </c>
      <c r="AP64" s="129">
        <v>-0.13201754803072699</v>
      </c>
      <c r="AQ64" s="129">
        <v>-1.1390689843002999</v>
      </c>
      <c r="AR64" s="129">
        <v>-0.71378869972469705</v>
      </c>
      <c r="AS64" s="129">
        <v>-0.54318487239339797</v>
      </c>
      <c r="AT64" s="129">
        <v>0.67760291868513201</v>
      </c>
      <c r="AU64" s="129">
        <v>-1.3166100087947099</v>
      </c>
      <c r="AV64" s="129">
        <v>-0.60472246806701602</v>
      </c>
      <c r="AW64" s="130">
        <v>-1.78202906805349</v>
      </c>
      <c r="AY64" s="1">
        <f t="shared" si="3"/>
        <v>9.2227443575468158</v>
      </c>
      <c r="AZ64" s="1">
        <f t="shared" si="0"/>
        <v>5.9275619280024658</v>
      </c>
      <c r="BA64" s="1"/>
      <c r="BB64" s="58">
        <f>Forcing!B64-(G64-G63)*Je22_Wm2</f>
        <v>0.2072210432501061</v>
      </c>
      <c r="BC64" s="2">
        <f>Forcing!M64-(N64-N63)*Je22_Wm2</f>
        <v>8.3629586713941106E-3</v>
      </c>
      <c r="BD64" s="2">
        <f>Forcing!C64-(T64-T63)*Je22_Wm2</f>
        <v>0.27395769652931989</v>
      </c>
      <c r="BE64" s="2">
        <f>Forcing!D64-(AF64-AF63)*Je22_Wm2</f>
        <v>7.3199603692116144E-2</v>
      </c>
      <c r="BF64" s="2">
        <f>Forcing!E64-(AL64-AL63)*Je22_Wm2</f>
        <v>-6.340056498219325E-2</v>
      </c>
      <c r="BG64" s="2">
        <f>Forcing!F64-(Z64-Z63)*Je22_Wm2</f>
        <v>-5.4239844338756629E-2</v>
      </c>
      <c r="BH64" s="66">
        <f>Forcing!K64-(AR64-AR63)*Je22_Wm2</f>
        <v>-0.13025516954773061</v>
      </c>
    </row>
    <row r="65" spans="1:60">
      <c r="A65">
        <v>1910</v>
      </c>
      <c r="B65" s="1">
        <f t="shared" si="4"/>
        <v>8.7073923188405811</v>
      </c>
      <c r="C65">
        <v>1910</v>
      </c>
      <c r="D65" s="46">
        <v>0.3345534</v>
      </c>
      <c r="E65" s="46">
        <f>'KNMI Hist N'!Z63</f>
        <v>0.39241666666667641</v>
      </c>
      <c r="F65" s="1">
        <f t="shared" si="5"/>
        <v>0.21541266530039499</v>
      </c>
      <c r="G65" s="128">
        <v>3.6414660305815301</v>
      </c>
      <c r="H65" s="129">
        <v>1.2297512869450899</v>
      </c>
      <c r="I65" s="129">
        <v>5.8254084023765804</v>
      </c>
      <c r="J65" s="129">
        <v>1.49948008984167</v>
      </c>
      <c r="K65" s="129">
        <v>6.5219730591195404</v>
      </c>
      <c r="L65" s="129">
        <v>3.8049378899119599</v>
      </c>
      <c r="M65" s="129">
        <v>2.9672454552943299</v>
      </c>
      <c r="N65" s="129">
        <v>-1.75387597095453</v>
      </c>
      <c r="O65" s="129">
        <v>-2.3058107622968702</v>
      </c>
      <c r="P65" s="129">
        <v>-0.78302126465031496</v>
      </c>
      <c r="Q65" s="129">
        <v>-5.1398427316700399</v>
      </c>
      <c r="R65" s="129">
        <v>-1.8494867870543801</v>
      </c>
      <c r="S65" s="129">
        <v>1.30878169089893</v>
      </c>
      <c r="T65" s="129">
        <v>9.0649175957249106</v>
      </c>
      <c r="U65" s="129">
        <v>5.7975727900847698</v>
      </c>
      <c r="V65" s="129">
        <v>9.1055419975306293</v>
      </c>
      <c r="W65" s="129">
        <v>10.5768268320838</v>
      </c>
      <c r="X65" s="129">
        <v>10.3456661566118</v>
      </c>
      <c r="Y65" s="129">
        <v>9.4989802023134207</v>
      </c>
      <c r="Z65" s="129">
        <v>0.961809668483808</v>
      </c>
      <c r="AA65" s="129">
        <v>-1.2275237664647001</v>
      </c>
      <c r="AB65" s="129">
        <v>1.9002196159373399</v>
      </c>
      <c r="AC65" s="129">
        <v>-0.86949545306140497</v>
      </c>
      <c r="AD65" s="129">
        <v>0.26940163933596301</v>
      </c>
      <c r="AE65" s="129">
        <v>4.7364463066718399</v>
      </c>
      <c r="AF65" s="129">
        <v>2.17747217999126</v>
      </c>
      <c r="AG65" s="129">
        <v>0.38833178006591501</v>
      </c>
      <c r="AH65" s="129">
        <v>2.01363353154226</v>
      </c>
      <c r="AI65" s="129">
        <v>1.4780745963164801</v>
      </c>
      <c r="AJ65" s="129">
        <v>5.5230153633474597</v>
      </c>
      <c r="AK65" s="129">
        <v>1.48430562868418</v>
      </c>
      <c r="AL65" s="129">
        <v>-0.34635618918497801</v>
      </c>
      <c r="AM65" s="129">
        <v>1.8620959425312</v>
      </c>
      <c r="AN65" s="129">
        <v>0.209944483214452</v>
      </c>
      <c r="AO65" s="129">
        <v>-2.1821147762392301</v>
      </c>
      <c r="AP65" s="129">
        <v>-0.228020826147459</v>
      </c>
      <c r="AQ65" s="129">
        <v>-1.39368576928386</v>
      </c>
      <c r="AR65" s="129">
        <v>-0.49488924934647399</v>
      </c>
      <c r="AS65" s="129">
        <v>-0.54866280070379703</v>
      </c>
      <c r="AT65" s="129">
        <v>1.02127126336124</v>
      </c>
      <c r="AU65" s="129">
        <v>-1.10767018789244</v>
      </c>
      <c r="AV65" s="129">
        <v>-0.21154069270546899</v>
      </c>
      <c r="AW65" s="130">
        <v>-1.6278438287919099</v>
      </c>
      <c r="AY65" s="1">
        <f t="shared" si="3"/>
        <v>9.6090780347139955</v>
      </c>
      <c r="AZ65" s="1">
        <f t="shared" si="0"/>
        <v>5.9676120041324658</v>
      </c>
      <c r="BA65" s="1"/>
      <c r="BB65" s="58">
        <f>Forcing!B65-(G65-G64)*Je22_Wm2</f>
        <v>0.19761588375591116</v>
      </c>
      <c r="BC65" s="2">
        <f>Forcing!M65-(N65-N64)*Je22_Wm2</f>
        <v>3.180957880780555E-2</v>
      </c>
      <c r="BD65" s="2">
        <f>Forcing!C65-(T65-T64)*Je22_Wm2</f>
        <v>0.24649141527531318</v>
      </c>
      <c r="BE65" s="2">
        <f>Forcing!D65-(AF65-AF64)*Je22_Wm2</f>
        <v>-2.0300071023248829E-2</v>
      </c>
      <c r="BF65" s="2">
        <f>Forcing!E65-(AL65-AL64)*Je22_Wm2</f>
        <v>-2.3795848768602523E-2</v>
      </c>
      <c r="BG65" s="2">
        <f>Forcing!F65-(Z65-Z64)*Je22_Wm2</f>
        <v>-5.3449929127211089E-2</v>
      </c>
      <c r="BH65" s="66">
        <f>Forcing!K65-(AR65-AR64)*Je22_Wm2</f>
        <v>-0.11472365868487652</v>
      </c>
    </row>
    <row r="66" spans="1:60">
      <c r="A66">
        <v>1911</v>
      </c>
      <c r="B66" s="1">
        <f t="shared" si="4"/>
        <v>9.2096027053140102</v>
      </c>
      <c r="C66">
        <v>1911</v>
      </c>
      <c r="D66" s="46">
        <v>0.2891919</v>
      </c>
      <c r="E66" s="46">
        <f>'KNMI Hist N'!Z64</f>
        <v>0.35254833333334545</v>
      </c>
      <c r="F66" s="1">
        <f t="shared" si="5"/>
        <v>0.16321319655343006</v>
      </c>
      <c r="G66" s="128">
        <v>3.9889430263250101</v>
      </c>
      <c r="H66" s="129">
        <v>0.93859195321417899</v>
      </c>
      <c r="I66" s="129">
        <v>6.7441371285815404</v>
      </c>
      <c r="J66" s="129">
        <v>1.71498186139453</v>
      </c>
      <c r="K66" s="129">
        <v>7.2894128197793702</v>
      </c>
      <c r="L66" s="129">
        <v>3.8389922919493</v>
      </c>
      <c r="M66" s="129">
        <v>3.4075421030311301</v>
      </c>
      <c r="N66" s="129">
        <v>-2.0656550952498498</v>
      </c>
      <c r="O66" s="129">
        <v>-2.5965066257907599</v>
      </c>
      <c r="P66" s="129">
        <v>-1.2395107076791501</v>
      </c>
      <c r="Q66" s="129">
        <v>-5.6718106268450903</v>
      </c>
      <c r="R66" s="129">
        <v>-1.7645394407153701</v>
      </c>
      <c r="S66" s="129">
        <v>0.94409192478108195</v>
      </c>
      <c r="T66" s="129">
        <v>9.3694946767238498</v>
      </c>
      <c r="U66" s="129">
        <v>5.95089894091684</v>
      </c>
      <c r="V66" s="129">
        <v>9.42846675171279</v>
      </c>
      <c r="W66" s="129">
        <v>10.9281042107504</v>
      </c>
      <c r="X66" s="129">
        <v>10.8321926450151</v>
      </c>
      <c r="Y66" s="129">
        <v>9.7078108352239401</v>
      </c>
      <c r="Z66" s="129">
        <v>1.03179571857944</v>
      </c>
      <c r="AA66" s="129">
        <v>-0.90784503504028702</v>
      </c>
      <c r="AB66" s="129">
        <v>1.68751015718746</v>
      </c>
      <c r="AC66" s="129">
        <v>-0.65520519596031501</v>
      </c>
      <c r="AD66" s="129">
        <v>0.54494488072206604</v>
      </c>
      <c r="AE66" s="129">
        <v>4.48957378598831</v>
      </c>
      <c r="AF66" s="129">
        <v>2.25276106915303</v>
      </c>
      <c r="AG66" s="129">
        <v>0.51525440561829605</v>
      </c>
      <c r="AH66" s="129">
        <v>2.3401028423817798</v>
      </c>
      <c r="AI66" s="129">
        <v>1.6290031317245599</v>
      </c>
      <c r="AJ66" s="129">
        <v>5.5822640887330497</v>
      </c>
      <c r="AK66" s="129">
        <v>1.1971808773074499</v>
      </c>
      <c r="AL66" s="129">
        <v>-0.46033239310120599</v>
      </c>
      <c r="AM66" s="129">
        <v>1.84885110907971</v>
      </c>
      <c r="AN66" s="129">
        <v>0.43697246704711801</v>
      </c>
      <c r="AO66" s="129">
        <v>-2.4532099718125102</v>
      </c>
      <c r="AP66" s="129">
        <v>-0.356664206061519</v>
      </c>
      <c r="AQ66" s="129">
        <v>-1.77761136375882</v>
      </c>
      <c r="AR66" s="129">
        <v>-0.31549680148839399</v>
      </c>
      <c r="AS66" s="129">
        <v>-0.38253239309343601</v>
      </c>
      <c r="AT66" s="129">
        <v>1.0804895161119299</v>
      </c>
      <c r="AU66" s="129">
        <v>-0.734392381943484</v>
      </c>
      <c r="AV66" s="129">
        <v>-4.2366345180337502E-2</v>
      </c>
      <c r="AW66" s="130">
        <v>-1.4986824033366399</v>
      </c>
      <c r="AY66" s="1">
        <f t="shared" si="3"/>
        <v>9.8125671746168699</v>
      </c>
      <c r="AZ66" s="1">
        <f t="shared" si="0"/>
        <v>5.8236241482918594</v>
      </c>
      <c r="BA66" s="1"/>
      <c r="BB66" s="58">
        <f>Forcing!B66-(G66-G65)*Je22_Wm2</f>
        <v>0.23343678564329892</v>
      </c>
      <c r="BC66" s="2">
        <f>Forcing!M66-(N66-N65)*Je22_Wm2</f>
        <v>0.11100583618739361</v>
      </c>
      <c r="BD66" s="2">
        <f>Forcing!C66-(T66-T65)*Je22_Wm2</f>
        <v>0.30080963269965877</v>
      </c>
      <c r="BE66" s="2">
        <f>Forcing!D66-(AF66-AF65)*Je22_Wm2</f>
        <v>-9.1854001694591791E-3</v>
      </c>
      <c r="BF66" s="2">
        <f>Forcing!E66-(AL66-AL65)*Je22_Wm2</f>
        <v>7.1874226319775664E-3</v>
      </c>
      <c r="BG66" s="2">
        <f>Forcing!F66-(Z66-Z65)*Je22_Wm2</f>
        <v>-0.13900633710938745</v>
      </c>
      <c r="BH66" s="66">
        <f>Forcing!K66-(AR66-AR65)*Je22_Wm2</f>
        <v>-5.6419410119867688E-2</v>
      </c>
    </row>
    <row r="67" spans="1:60">
      <c r="A67">
        <v>1912</v>
      </c>
      <c r="B67" s="1">
        <f t="shared" si="4"/>
        <v>9.3814861433172307</v>
      </c>
      <c r="C67">
        <v>1912</v>
      </c>
      <c r="D67" s="46">
        <v>-7.5712669999999996E-2</v>
      </c>
      <c r="E67" s="46">
        <f>'KNMI Hist N'!Z65</f>
        <v>-1.6483333333359457E-2</v>
      </c>
      <c r="F67" s="1">
        <f t="shared" si="5"/>
        <v>6.4092065040401422E-2</v>
      </c>
      <c r="G67" s="128">
        <v>4.1671123962930601</v>
      </c>
      <c r="H67" s="129">
        <v>1.2297798785080201</v>
      </c>
      <c r="I67" s="129">
        <v>6.8509566048089603</v>
      </c>
      <c r="J67" s="129">
        <v>2.26809239048213</v>
      </c>
      <c r="K67" s="129">
        <v>7.4516466555426497</v>
      </c>
      <c r="L67" s="129">
        <v>3.6928054476875101</v>
      </c>
      <c r="M67" s="129">
        <v>3.5093934007290999</v>
      </c>
      <c r="N67" s="129">
        <v>-2.3094268735601702</v>
      </c>
      <c r="O67" s="129">
        <v>-2.86375052759821</v>
      </c>
      <c r="P67" s="129">
        <v>-1.6066634534005499</v>
      </c>
      <c r="Q67" s="129">
        <v>-5.8511171101397101</v>
      </c>
      <c r="R67" s="129">
        <v>-1.9043015006011601</v>
      </c>
      <c r="S67" s="129">
        <v>0.678698223938761</v>
      </c>
      <c r="T67" s="129">
        <v>9.6398477049995304</v>
      </c>
      <c r="U67" s="129">
        <v>6.32508137528023</v>
      </c>
      <c r="V67" s="129">
        <v>9.8371678332038694</v>
      </c>
      <c r="W67" s="129">
        <v>11.1102636589331</v>
      </c>
      <c r="X67" s="129">
        <v>10.916037439081901</v>
      </c>
      <c r="Y67" s="129">
        <v>10.0106882184984</v>
      </c>
      <c r="Z67" s="129">
        <v>1.1688518784636199</v>
      </c>
      <c r="AA67" s="129">
        <v>-0.55268078177930702</v>
      </c>
      <c r="AB67" s="129">
        <v>2.0757372045652001</v>
      </c>
      <c r="AC67" s="129">
        <v>-0.75190964789780301</v>
      </c>
      <c r="AD67" s="129">
        <v>0.49570393510391197</v>
      </c>
      <c r="AE67" s="129">
        <v>4.5774086823261104</v>
      </c>
      <c r="AF67" s="129">
        <v>2.2198364490517499</v>
      </c>
      <c r="AG67" s="129">
        <v>0.52578674951906501</v>
      </c>
      <c r="AH67" s="129">
        <v>1.9896941245203601</v>
      </c>
      <c r="AI67" s="129">
        <v>1.6096652215193501</v>
      </c>
      <c r="AJ67" s="129">
        <v>5.8076449308098903</v>
      </c>
      <c r="AK67" s="129">
        <v>1.16639121889008</v>
      </c>
      <c r="AL67" s="129">
        <v>-0.37993179725666099</v>
      </c>
      <c r="AM67" s="129">
        <v>2.5203438964038001</v>
      </c>
      <c r="AN67" s="129">
        <v>0.33393058404624498</v>
      </c>
      <c r="AO67" s="129">
        <v>-2.35071503562071</v>
      </c>
      <c r="AP67" s="129">
        <v>-0.415385505944731</v>
      </c>
      <c r="AQ67" s="129">
        <v>-1.9878329251679101</v>
      </c>
      <c r="AR67" s="129">
        <v>-0.36707414092594898</v>
      </c>
      <c r="AS67" s="129">
        <v>-0.43166049234228299</v>
      </c>
      <c r="AT67" s="129">
        <v>0.92448894189372099</v>
      </c>
      <c r="AU67" s="129">
        <v>-0.70475847201255104</v>
      </c>
      <c r="AV67" s="129">
        <v>-0.10412381261308699</v>
      </c>
      <c r="AW67" s="130">
        <v>-1.5193168695555399</v>
      </c>
      <c r="AY67" s="1">
        <f t="shared" si="3"/>
        <v>9.9721032207721194</v>
      </c>
      <c r="AZ67" s="1">
        <f t="shared" si="0"/>
        <v>5.8049908244790593</v>
      </c>
      <c r="BA67" s="1"/>
      <c r="BB67" s="58">
        <f>Forcing!B67-(G67-G66)*Je22_Wm2</f>
        <v>-0.10091538875015904</v>
      </c>
      <c r="BC67" s="2">
        <f>Forcing!M67-(N67-N66)*Je22_Wm2</f>
        <v>7.2232674330708943E-2</v>
      </c>
      <c r="BD67" s="2">
        <f>Forcing!C67-(T67-T66)*Je22_Wm2</f>
        <v>0.33443876944080242</v>
      </c>
      <c r="BE67" s="2">
        <f>Forcing!D67-(AF67-AF66)*Je22_Wm2</f>
        <v>5.967818908289492E-2</v>
      </c>
      <c r="BF67" s="2">
        <f>Forcing!E67-(AL67-AL66)*Je22_Wm2</f>
        <v>-0.12069847001946246</v>
      </c>
      <c r="BG67" s="2">
        <f>Forcing!F67-(Z67-Z66)*Je22_Wm2</f>
        <v>-0.18200287528807577</v>
      </c>
      <c r="BH67" s="66">
        <f>Forcing!K67-(AR67-AR66)*Je22_Wm2</f>
        <v>-0.36087647220927832</v>
      </c>
    </row>
    <row r="68" spans="1:60">
      <c r="A68">
        <v>1913</v>
      </c>
      <c r="B68" s="1">
        <f t="shared" si="4"/>
        <v>9.4149051690821253</v>
      </c>
      <c r="C68">
        <v>1913</v>
      </c>
      <c r="D68" s="46">
        <v>0.11721910000000001</v>
      </c>
      <c r="E68" s="46">
        <f>'KNMI Hist N'!Z66</f>
        <v>0.17551666666665255</v>
      </c>
      <c r="F68" s="1">
        <f t="shared" si="5"/>
        <v>8.7710589400097211E-2</v>
      </c>
      <c r="G68" s="128">
        <v>4.1953586947321</v>
      </c>
      <c r="H68" s="129">
        <v>1.0726793441437401</v>
      </c>
      <c r="I68" s="129">
        <v>7.0432288852951599</v>
      </c>
      <c r="J68" s="129">
        <v>2.4475755174940801</v>
      </c>
      <c r="K68" s="129">
        <v>7.5558131039731</v>
      </c>
      <c r="L68" s="129">
        <v>3.5083737175487699</v>
      </c>
      <c r="M68" s="129">
        <v>3.5444815999377299</v>
      </c>
      <c r="N68" s="129">
        <v>-2.6003519179163499</v>
      </c>
      <c r="O68" s="129">
        <v>-3.22445085222407</v>
      </c>
      <c r="P68" s="129">
        <v>-2.0316557819666401</v>
      </c>
      <c r="Q68" s="129">
        <v>-6.0516556610179704</v>
      </c>
      <c r="R68" s="129">
        <v>-2.2967020488443799</v>
      </c>
      <c r="S68" s="129">
        <v>0.60270475447129901</v>
      </c>
      <c r="T68" s="129">
        <v>9.9347361697505505</v>
      </c>
      <c r="U68" s="129">
        <v>6.6272896267842896</v>
      </c>
      <c r="V68" s="129">
        <v>10.1739821278642</v>
      </c>
      <c r="W68" s="129">
        <v>11.486241702189901</v>
      </c>
      <c r="X68" s="129">
        <v>10.865264164993601</v>
      </c>
      <c r="Y68" s="129">
        <v>10.5209032269206</v>
      </c>
      <c r="Z68" s="129">
        <v>1.0314850228277801</v>
      </c>
      <c r="AA68" s="129">
        <v>-0.687859155150079</v>
      </c>
      <c r="AB68" s="129">
        <v>1.97720112436561</v>
      </c>
      <c r="AC68" s="129">
        <v>-0.74710429634767195</v>
      </c>
      <c r="AD68" s="129">
        <v>0.24836236418933599</v>
      </c>
      <c r="AE68" s="129">
        <v>4.3668250770817298</v>
      </c>
      <c r="AF68" s="129">
        <v>2.2788722994809301</v>
      </c>
      <c r="AG68" s="129">
        <v>0.68564894480351901</v>
      </c>
      <c r="AH68" s="129">
        <v>1.6520866334580799</v>
      </c>
      <c r="AI68" s="129">
        <v>1.5781498230028701</v>
      </c>
      <c r="AJ68" s="129">
        <v>5.9904708850467401</v>
      </c>
      <c r="AK68" s="129">
        <v>1.4880052110934401</v>
      </c>
      <c r="AL68" s="129">
        <v>-0.41318585191035301</v>
      </c>
      <c r="AM68" s="129">
        <v>2.63393290511228</v>
      </c>
      <c r="AN68" s="129">
        <v>0.35979992289905599</v>
      </c>
      <c r="AO68" s="129">
        <v>-2.6547045715806799</v>
      </c>
      <c r="AP68" s="129">
        <v>-0.32975210679113698</v>
      </c>
      <c r="AQ68" s="129">
        <v>-2.0752054091912902</v>
      </c>
      <c r="AR68" s="129">
        <v>-0.65884378758547701</v>
      </c>
      <c r="AS68" s="129">
        <v>-0.96135250859140897</v>
      </c>
      <c r="AT68" s="129">
        <v>0.83732358521768702</v>
      </c>
      <c r="AU68" s="129">
        <v>-0.75495676224008301</v>
      </c>
      <c r="AV68" s="129">
        <v>-0.72405855629647498</v>
      </c>
      <c r="AW68" s="130">
        <v>-1.6911746960170999</v>
      </c>
      <c r="AY68" s="1">
        <f t="shared" si="3"/>
        <v>9.5727119346470815</v>
      </c>
      <c r="AZ68" s="1">
        <f t="shared" si="0"/>
        <v>5.3773532399149815</v>
      </c>
      <c r="BA68" s="1"/>
      <c r="BB68" s="58">
        <f>Forcing!B68-(G68-G67)*Je22_Wm2</f>
        <v>-8.2926751330643783E-2</v>
      </c>
      <c r="BC68" s="2">
        <f>Forcing!M68-(N68-N67)*Je22_Wm2</f>
        <v>0.10224165254518758</v>
      </c>
      <c r="BD68" s="2">
        <f>Forcing!C68-(T68-T67)*Je22_Wm2</f>
        <v>0.33301226338961648</v>
      </c>
      <c r="BE68" s="2">
        <f>Forcing!D68-(AF68-AF67)*Je22_Wm2</f>
        <v>4.24873688347914E-3</v>
      </c>
      <c r="BF68" s="2">
        <f>Forcing!E68-(AL68-AL67)*Je22_Wm2</f>
        <v>-4.7280632060057254E-2</v>
      </c>
      <c r="BG68" s="2">
        <f>Forcing!F68-(Z68-Z67)*Je22_Wm2</f>
        <v>-1.2934182650143469E-2</v>
      </c>
      <c r="BH68" s="66">
        <f>Forcing!K68-(AR68-AR67)*Je22_Wm2</f>
        <v>-0.3078670494244331</v>
      </c>
    </row>
    <row r="69" spans="1:60">
      <c r="A69">
        <v>1914</v>
      </c>
      <c r="B69" s="1">
        <f t="shared" si="4"/>
        <v>9.7926552495974235</v>
      </c>
      <c r="C69">
        <v>1914</v>
      </c>
      <c r="D69" s="46">
        <v>0.3519465</v>
      </c>
      <c r="E69" s="46">
        <f>'KNMI Hist N'!Z67</f>
        <v>0.40945000000002096</v>
      </c>
      <c r="F69" s="1">
        <f t="shared" si="5"/>
        <v>0.21374248755888053</v>
      </c>
      <c r="G69" s="128">
        <v>4.4495941656975599</v>
      </c>
      <c r="H69" s="129">
        <v>1.1582233476143899</v>
      </c>
      <c r="I69" s="129">
        <v>7.4113748711346599</v>
      </c>
      <c r="J69" s="129">
        <v>2.4311559172799302</v>
      </c>
      <c r="K69" s="129">
        <v>7.9723804653458004</v>
      </c>
      <c r="L69" s="129">
        <v>4.28739758414617</v>
      </c>
      <c r="M69" s="129">
        <v>3.4370328086644002</v>
      </c>
      <c r="N69" s="129">
        <v>-2.99905581778859</v>
      </c>
      <c r="O69" s="129">
        <v>-4.0471195345060798</v>
      </c>
      <c r="P69" s="129">
        <v>-2.9115209331765</v>
      </c>
      <c r="Q69" s="129">
        <v>-5.7609182397778698</v>
      </c>
      <c r="R69" s="129">
        <v>-2.5854075605841902</v>
      </c>
      <c r="S69" s="129">
        <v>0.30968717910169902</v>
      </c>
      <c r="T69" s="129">
        <v>10.2117634174231</v>
      </c>
      <c r="U69" s="129">
        <v>6.9756000324771099</v>
      </c>
      <c r="V69" s="129">
        <v>10.681507556929599</v>
      </c>
      <c r="W69" s="129">
        <v>11.4944748744782</v>
      </c>
      <c r="X69" s="129">
        <v>11.2580379555706</v>
      </c>
      <c r="Y69" s="129">
        <v>10.6491966676603</v>
      </c>
      <c r="Z69" s="129">
        <v>1.12819148760822</v>
      </c>
      <c r="AA69" s="129">
        <v>-0.599005037729199</v>
      </c>
      <c r="AB69" s="129">
        <v>1.9951227654628301</v>
      </c>
      <c r="AC69" s="129">
        <v>-0.77302480039683796</v>
      </c>
      <c r="AD69" s="129">
        <v>0.42926975279672902</v>
      </c>
      <c r="AE69" s="129">
        <v>4.5885947579076003</v>
      </c>
      <c r="AF69" s="129">
        <v>2.3239033774851898</v>
      </c>
      <c r="AG69" s="129">
        <v>0.76333007498193295</v>
      </c>
      <c r="AH69" s="129">
        <v>2.1053694522269599</v>
      </c>
      <c r="AI69" s="129">
        <v>0.98567760653521597</v>
      </c>
      <c r="AJ69" s="129">
        <v>6.1280915335299104</v>
      </c>
      <c r="AK69" s="129">
        <v>1.6370482201519401</v>
      </c>
      <c r="AL69" s="129">
        <v>-0.48257699364759898</v>
      </c>
      <c r="AM69" s="129">
        <v>2.1178108438073</v>
      </c>
      <c r="AN69" s="129">
        <v>0.68038189441206398</v>
      </c>
      <c r="AO69" s="129">
        <v>-2.6947109779446401</v>
      </c>
      <c r="AP69" s="129">
        <v>-0.36125962436560899</v>
      </c>
      <c r="AQ69" s="129">
        <v>-2.1551071041471102</v>
      </c>
      <c r="AR69" s="129">
        <v>-0.58593674605379897</v>
      </c>
      <c r="AS69" s="129">
        <v>-1.10834263587241</v>
      </c>
      <c r="AT69" s="129">
        <v>1.20637438721323</v>
      </c>
      <c r="AU69" s="129">
        <v>-0.29804393090095999</v>
      </c>
      <c r="AV69" s="129">
        <v>-0.91789029600463401</v>
      </c>
      <c r="AW69" s="130">
        <v>-1.81178125470422</v>
      </c>
      <c r="AY69" s="1">
        <f t="shared" si="3"/>
        <v>9.5962887250265219</v>
      </c>
      <c r="AZ69" s="1">
        <f t="shared" ref="AZ69:AZ132" si="6">AY69-G69</f>
        <v>5.1466945593289619</v>
      </c>
      <c r="BA69" s="1"/>
      <c r="BB69" s="58">
        <f>Forcing!B69-(G69-G68)*Je22_Wm2</f>
        <v>0.14601477253044939</v>
      </c>
      <c r="BC69" s="2">
        <f>Forcing!M69-(N69-N68)*Je22_Wm2</f>
        <v>0.1705726218206611</v>
      </c>
      <c r="BD69" s="2">
        <f>Forcing!C69-(T69-T68)*Je22_Wm2</f>
        <v>0.35673207919534672</v>
      </c>
      <c r="BE69" s="2">
        <f>Forcing!D69-(AF69-AF68)*Je22_Wm2</f>
        <v>1.4931700559354687E-2</v>
      </c>
      <c r="BF69" s="2">
        <f>Forcing!E69-(AL69-AL68)*Je22_Wm2</f>
        <v>-1.5110700981170247E-2</v>
      </c>
      <c r="BG69" s="2">
        <f>Forcing!F69-(Z69-Z68)*Je22_Wm2</f>
        <v>-0.15963371462865317</v>
      </c>
      <c r="BH69" s="66">
        <f>Forcing!K69-(AR69-AR68)*Je22_Wm2</f>
        <v>-0.19154227279117209</v>
      </c>
    </row>
    <row r="70" spans="1:60">
      <c r="A70">
        <v>1915</v>
      </c>
      <c r="B70" s="1">
        <f t="shared" ref="B70:B101" si="7">0.5*SUM(D69:D70)/Je22_Wm2+B69</f>
        <v>10.419664911433172</v>
      </c>
      <c r="C70">
        <v>1915</v>
      </c>
      <c r="D70" s="46">
        <v>0.4267995</v>
      </c>
      <c r="E70" s="46">
        <f>'KNMI Hist N'!Z68</f>
        <v>0.47009999999999269</v>
      </c>
      <c r="F70" s="1">
        <f t="shared" ref="F70:F101" si="8">0.5*(G71-G69)*Je22_Wm2</f>
        <v>0.2902412953299276</v>
      </c>
      <c r="G70" s="128">
        <v>4.8837402971761597</v>
      </c>
      <c r="H70" s="129">
        <v>1.7270260427994799</v>
      </c>
      <c r="I70" s="129">
        <v>7.8322846040652196</v>
      </c>
      <c r="J70" s="129">
        <v>2.97808453044868</v>
      </c>
      <c r="K70" s="129">
        <v>8.2009493206615698</v>
      </c>
      <c r="L70" s="129">
        <v>4.7110425507401601</v>
      </c>
      <c r="M70" s="129">
        <v>3.8530547343418302</v>
      </c>
      <c r="N70" s="129">
        <v>-3.1916024682733299</v>
      </c>
      <c r="O70" s="129">
        <v>-4.37067818207308</v>
      </c>
      <c r="P70" s="129">
        <v>-2.88746823563757</v>
      </c>
      <c r="Q70" s="129">
        <v>-6.1514645905236103</v>
      </c>
      <c r="R70" s="129">
        <v>-2.5880061639299798</v>
      </c>
      <c r="S70" s="129">
        <v>3.9604830797566402E-2</v>
      </c>
      <c r="T70" s="129">
        <v>10.5347596351112</v>
      </c>
      <c r="U70" s="129">
        <v>7.24864878665446</v>
      </c>
      <c r="V70" s="129">
        <v>11.069109870843899</v>
      </c>
      <c r="W70" s="129">
        <v>11.650985241330799</v>
      </c>
      <c r="X70" s="129">
        <v>11.837930947934201</v>
      </c>
      <c r="Y70" s="129">
        <v>10.867123328792699</v>
      </c>
      <c r="Z70" s="129">
        <v>1.09722018720362</v>
      </c>
      <c r="AA70" s="129">
        <v>-0.99232949723694996</v>
      </c>
      <c r="AB70" s="129">
        <v>1.6396152508014299</v>
      </c>
      <c r="AC70" s="129">
        <v>-0.46262857183751899</v>
      </c>
      <c r="AD70" s="129">
        <v>0.68380808817539795</v>
      </c>
      <c r="AE70" s="129">
        <v>4.6176356661157696</v>
      </c>
      <c r="AF70" s="129">
        <v>2.38321613799368</v>
      </c>
      <c r="AG70" s="129">
        <v>0.64250526035048205</v>
      </c>
      <c r="AH70" s="129">
        <v>2.54858081031868</v>
      </c>
      <c r="AI70" s="129">
        <v>0.84541460238981103</v>
      </c>
      <c r="AJ70" s="129">
        <v>6.1345371622824203</v>
      </c>
      <c r="AK70" s="129">
        <v>1.74504285462704</v>
      </c>
      <c r="AL70" s="129">
        <v>-0.55928362453176494</v>
      </c>
      <c r="AM70" s="129">
        <v>1.8815906799006901</v>
      </c>
      <c r="AN70" s="129">
        <v>1.01753440621587</v>
      </c>
      <c r="AO70" s="129">
        <v>-2.5050866511741701</v>
      </c>
      <c r="AP70" s="129">
        <v>-0.78971473761737399</v>
      </c>
      <c r="AQ70" s="129">
        <v>-2.40074181998384</v>
      </c>
      <c r="AR70" s="129">
        <v>-0.51433550415755003</v>
      </c>
      <c r="AS70" s="129">
        <v>-0.76413016463455097</v>
      </c>
      <c r="AT70" s="129">
        <v>1.35004325493207</v>
      </c>
      <c r="AU70" s="129">
        <v>-0.39616113570825001</v>
      </c>
      <c r="AV70" s="129">
        <v>-0.784706780928763</v>
      </c>
      <c r="AW70" s="130">
        <v>-1.9767226944482601</v>
      </c>
      <c r="AY70" s="1">
        <f t="shared" ref="AY70:AY133" si="9">SUM(N70+T70+Z70+AF70+AL70+AR70)</f>
        <v>9.7499743633458547</v>
      </c>
      <c r="AZ70" s="1">
        <f t="shared" si="6"/>
        <v>4.866234066169695</v>
      </c>
      <c r="BA70" s="1"/>
      <c r="BB70" s="58">
        <f>Forcing!B70-(G70-G69)*Je22_Wm2</f>
        <v>0.23668425235178958</v>
      </c>
      <c r="BC70" s="2">
        <f>Forcing!M70-(N70-N69)*Je22_Wm2</f>
        <v>4.1869569951023519E-2</v>
      </c>
      <c r="BD70" s="2">
        <f>Forcing!C70-(T70-T69)*Je22_Wm2</f>
        <v>0.34032834881568974</v>
      </c>
      <c r="BE70" s="2">
        <f>Forcing!D70-(AF70-AF69)*Je22_Wm2</f>
        <v>7.735775724227574E-3</v>
      </c>
      <c r="BF70" s="2">
        <f>Forcing!E70-(AL70-AL69)*Je22_Wm2</f>
        <v>3.5356217779067063E-2</v>
      </c>
      <c r="BG70" s="2">
        <f>Forcing!F70-(Z70-Z69)*Je22_Wm2</f>
        <v>-8.1690822448743428E-2</v>
      </c>
      <c r="BH70" s="66">
        <f>Forcing!K70-(AR70-AR69)*Je22_Wm2</f>
        <v>-4.7874971217570596E-2</v>
      </c>
    </row>
    <row r="71" spans="1:60">
      <c r="A71">
        <v>1916</v>
      </c>
      <c r="B71" s="1">
        <f t="shared" si="7"/>
        <v>11.113778679549114</v>
      </c>
      <c r="C71">
        <v>1916</v>
      </c>
      <c r="D71" s="46">
        <v>0.4352898</v>
      </c>
      <c r="E71" s="46">
        <f>'KNMI Hist N'!Z69</f>
        <v>0.48929999999999535</v>
      </c>
      <c r="F71" s="1">
        <f t="shared" si="8"/>
        <v>0.22944820191138657</v>
      </c>
      <c r="G71" s="128">
        <v>5.3843487400290497</v>
      </c>
      <c r="H71" s="129">
        <v>2.3517831596000001</v>
      </c>
      <c r="I71" s="129">
        <v>8.5228744056062702</v>
      </c>
      <c r="J71" s="129">
        <v>3.4676806236221598</v>
      </c>
      <c r="K71" s="129">
        <v>8.7035224359958097</v>
      </c>
      <c r="L71" s="129">
        <v>5.16628982179944</v>
      </c>
      <c r="M71" s="129">
        <v>4.0939419935506303</v>
      </c>
      <c r="N71" s="129">
        <v>-3.33484563971352</v>
      </c>
      <c r="O71" s="129">
        <v>-4.6636852926758303</v>
      </c>
      <c r="P71" s="129">
        <v>-2.9741844451121899</v>
      </c>
      <c r="Q71" s="129">
        <v>-6.2034892102193204</v>
      </c>
      <c r="R71" s="129">
        <v>-2.6670090293506701</v>
      </c>
      <c r="S71" s="129">
        <v>-0.16586022120958099</v>
      </c>
      <c r="T71" s="129">
        <v>10.7080945476376</v>
      </c>
      <c r="U71" s="129">
        <v>7.2783479173336696</v>
      </c>
      <c r="V71" s="129">
        <v>11.8672005088213</v>
      </c>
      <c r="W71" s="129">
        <v>11.759923488834501</v>
      </c>
      <c r="X71" s="129">
        <v>11.7433980303346</v>
      </c>
      <c r="Y71" s="129">
        <v>10.8916027928639</v>
      </c>
      <c r="Z71" s="129">
        <v>1.0767659548878801</v>
      </c>
      <c r="AA71" s="129">
        <v>-1.03009957823141</v>
      </c>
      <c r="AB71" s="129">
        <v>1.3250315532358901</v>
      </c>
      <c r="AC71" s="129">
        <v>-0.35244713149525397</v>
      </c>
      <c r="AD71" s="129">
        <v>0.96800164949702505</v>
      </c>
      <c r="AE71" s="129">
        <v>4.4733432814331699</v>
      </c>
      <c r="AF71" s="129">
        <v>2.48089781754808</v>
      </c>
      <c r="AG71" s="129">
        <v>0.78331222692803304</v>
      </c>
      <c r="AH71" s="129">
        <v>2.7575273099569402</v>
      </c>
      <c r="AI71" s="129">
        <v>0.84277210686969894</v>
      </c>
      <c r="AJ71" s="129">
        <v>5.9198308764521199</v>
      </c>
      <c r="AK71" s="129">
        <v>2.1010465675335901</v>
      </c>
      <c r="AL71" s="129">
        <v>-0.63081386516228399</v>
      </c>
      <c r="AM71" s="129">
        <v>1.9135022789934799</v>
      </c>
      <c r="AN71" s="129">
        <v>0.84906755459340599</v>
      </c>
      <c r="AO71" s="129">
        <v>-2.82653595946051</v>
      </c>
      <c r="AP71" s="129">
        <v>-0.72568466956257405</v>
      </c>
      <c r="AQ71" s="129">
        <v>-2.3644185303752199</v>
      </c>
      <c r="AR71" s="129">
        <v>-0.57051128205422597</v>
      </c>
      <c r="AS71" s="129">
        <v>-0.87098061470925903</v>
      </c>
      <c r="AT71" s="129">
        <v>1.2390495207154599</v>
      </c>
      <c r="AU71" s="129">
        <v>-0.92045305774525399</v>
      </c>
      <c r="AV71" s="129">
        <v>-0.61718129116726195</v>
      </c>
      <c r="AW71" s="130">
        <v>-1.68299096736482</v>
      </c>
      <c r="AY71" s="1">
        <f t="shared" si="9"/>
        <v>9.7295875331435298</v>
      </c>
      <c r="AZ71" s="1">
        <f t="shared" si="6"/>
        <v>4.34523879311448</v>
      </c>
      <c r="BA71" s="1"/>
      <c r="BB71" s="58">
        <f>Forcing!B71-(G71-G70)*Je22_Wm2</f>
        <v>0.26999915698835525</v>
      </c>
      <c r="BC71" s="2">
        <f>Forcing!M71-(N71-N70)*Je22_Wm2</f>
        <v>1.3026409464358013E-2</v>
      </c>
      <c r="BD71" s="2">
        <f>Forcing!C71-(T71-T70)*Je22_Wm2</f>
        <v>0.4461960193211057</v>
      </c>
      <c r="BE71" s="2">
        <f>Forcing!D71-(AF71-AF70)*Je22_Wm2</f>
        <v>-1.41073230032824E-2</v>
      </c>
      <c r="BF71" s="2">
        <f>Forcing!E71-(AL71-AL70)*Je22_Wm2</f>
        <v>6.4890279431552331E-2</v>
      </c>
      <c r="BG71" s="2">
        <f>Forcing!F71-(Z71-Z70)*Je22_Wm2</f>
        <v>-8.9564921731925484E-2</v>
      </c>
      <c r="BH71" s="66">
        <f>Forcing!K71-(AR71-AR70)*Je22_Wm2</f>
        <v>5.6312358073835757E-2</v>
      </c>
    </row>
    <row r="72" spans="1:60">
      <c r="A72">
        <v>1917</v>
      </c>
      <c r="B72" s="1">
        <f t="shared" si="7"/>
        <v>11.68442996779388</v>
      </c>
      <c r="C72">
        <v>1917</v>
      </c>
      <c r="D72" s="46">
        <v>0.27345910000000001</v>
      </c>
      <c r="E72" s="46">
        <f>'KNMI Hist N'!Z70</f>
        <v>0.33306666666664836</v>
      </c>
      <c r="F72" s="1">
        <f t="shared" si="8"/>
        <v>0.22957306624077664</v>
      </c>
      <c r="G72" s="128">
        <v>5.6227039104173402</v>
      </c>
      <c r="H72" s="129">
        <v>2.5316968351068798</v>
      </c>
      <c r="I72" s="129">
        <v>8.7500790681207192</v>
      </c>
      <c r="J72" s="129">
        <v>3.9317914314445299</v>
      </c>
      <c r="K72" s="129">
        <v>8.8743088265291501</v>
      </c>
      <c r="L72" s="129">
        <v>5.4864034762357603</v>
      </c>
      <c r="M72" s="129">
        <v>4.1619438250669996</v>
      </c>
      <c r="N72" s="129">
        <v>-3.5183505779991999</v>
      </c>
      <c r="O72" s="129">
        <v>-4.86530378739333</v>
      </c>
      <c r="P72" s="129">
        <v>-3.0860929713263601</v>
      </c>
      <c r="Q72" s="129">
        <v>-6.0598597984202698</v>
      </c>
      <c r="R72" s="129">
        <v>-2.82978056313357</v>
      </c>
      <c r="S72" s="129">
        <v>-0.75071576972249998</v>
      </c>
      <c r="T72" s="129">
        <v>11.2952146319317</v>
      </c>
      <c r="U72" s="129">
        <v>7.8423477613405304</v>
      </c>
      <c r="V72" s="129">
        <v>12.535505572490299</v>
      </c>
      <c r="W72" s="129">
        <v>12.6695524875656</v>
      </c>
      <c r="X72" s="129">
        <v>12.1949108884354</v>
      </c>
      <c r="Y72" s="129">
        <v>11.233756449826799</v>
      </c>
      <c r="Z72" s="129">
        <v>1.07186027411118</v>
      </c>
      <c r="AA72" s="129">
        <v>-0.90459731672566501</v>
      </c>
      <c r="AB72" s="129">
        <v>1.1732562611633699</v>
      </c>
      <c r="AC72" s="129">
        <v>-0.53300114858286396</v>
      </c>
      <c r="AD72" s="129">
        <v>1.33268864902372</v>
      </c>
      <c r="AE72" s="129">
        <v>4.29095492567735</v>
      </c>
      <c r="AF72" s="129">
        <v>2.3373640384116801</v>
      </c>
      <c r="AG72" s="129">
        <v>0.87527519203597304</v>
      </c>
      <c r="AH72" s="129">
        <v>2.4154677823219299</v>
      </c>
      <c r="AI72" s="129">
        <v>0.64344793480842999</v>
      </c>
      <c r="AJ72" s="129">
        <v>5.74346915404481</v>
      </c>
      <c r="AK72" s="129">
        <v>2.00916012884726</v>
      </c>
      <c r="AL72" s="129">
        <v>-0.52559778809392999</v>
      </c>
      <c r="AM72" s="129">
        <v>2.0600098830127802</v>
      </c>
      <c r="AN72" s="129">
        <v>1.1732141497030899</v>
      </c>
      <c r="AO72" s="129">
        <v>-3.06242724456837</v>
      </c>
      <c r="AP72" s="129">
        <v>-0.34307195123485301</v>
      </c>
      <c r="AQ72" s="129">
        <v>-2.4557137773823099</v>
      </c>
      <c r="AR72" s="129">
        <v>-0.39507268410642099</v>
      </c>
      <c r="AS72" s="129">
        <v>-0.767642735481608</v>
      </c>
      <c r="AT72" s="129">
        <v>1.44362903295703</v>
      </c>
      <c r="AU72" s="129">
        <v>-0.68069414683579499</v>
      </c>
      <c r="AV72" s="129">
        <v>-0.67910827280905495</v>
      </c>
      <c r="AW72" s="130">
        <v>-1.2915472983626799</v>
      </c>
      <c r="AY72" s="1">
        <f t="shared" si="9"/>
        <v>10.265417894255009</v>
      </c>
      <c r="AZ72" s="1">
        <f t="shared" si="6"/>
        <v>4.6427139838376688</v>
      </c>
      <c r="BA72" s="1"/>
      <c r="BB72" s="58">
        <f>Forcing!B72-(G72-G71)*Je22_Wm2</f>
        <v>0.48352943918887159</v>
      </c>
      <c r="BC72" s="2">
        <f>Forcing!M72-(N72-N71)*Je22_Wm2</f>
        <v>3.8041566675407243E-2</v>
      </c>
      <c r="BD72" s="2">
        <f>Forcing!C72-(T72-T71)*Je22_Wm2</f>
        <v>0.20303542765336424</v>
      </c>
      <c r="BE72" s="2">
        <f>Forcing!D72-(AF72-AF71)*Je22_Wm2</f>
        <v>0.1373664768437044</v>
      </c>
      <c r="BF72" s="2">
        <f>Forcing!E72-(AL72-AL71)*Je22_Wm2</f>
        <v>-2.479188385944784E-2</v>
      </c>
      <c r="BG72" s="2">
        <f>Forcing!F72-(Z72-Z71)*Je22_Wm2</f>
        <v>-0.10056257223766926</v>
      </c>
      <c r="BH72" s="66">
        <f>Forcing!K72-(AR72-AR71)*Je22_Wm2</f>
        <v>-7.2574069325586896E-2</v>
      </c>
    </row>
    <row r="73" spans="1:60">
      <c r="A73">
        <v>1918</v>
      </c>
      <c r="B73" s="1">
        <f t="shared" si="7"/>
        <v>12.239621835748792</v>
      </c>
      <c r="C73">
        <v>1918</v>
      </c>
      <c r="D73" s="46">
        <v>0.41608919999999999</v>
      </c>
      <c r="E73" s="46">
        <f>'KNMI Hist N'!Z71</f>
        <v>0.47726666666663675</v>
      </c>
      <c r="F73" s="1">
        <f t="shared" si="8"/>
        <v>0.28918170400547871</v>
      </c>
      <c r="G73" s="128">
        <v>6.1237144928173803</v>
      </c>
      <c r="H73" s="129">
        <v>2.9770449710118299</v>
      </c>
      <c r="I73" s="129">
        <v>9.4574222026886599</v>
      </c>
      <c r="J73" s="129">
        <v>4.3785456110817904</v>
      </c>
      <c r="K73" s="129">
        <v>9.2497835710321308</v>
      </c>
      <c r="L73" s="129">
        <v>6.0987097265244303</v>
      </c>
      <c r="M73" s="129">
        <v>4.5807808745654004</v>
      </c>
      <c r="N73" s="129">
        <v>-3.4882667862776402</v>
      </c>
      <c r="O73" s="129">
        <v>-4.6787225738423297</v>
      </c>
      <c r="P73" s="129">
        <v>-2.98087751945131</v>
      </c>
      <c r="Q73" s="129">
        <v>-6.19866977461243</v>
      </c>
      <c r="R73" s="129">
        <v>-2.4754944418984799</v>
      </c>
      <c r="S73" s="129">
        <v>-1.1075696215836699</v>
      </c>
      <c r="T73" s="129">
        <v>11.717192175805099</v>
      </c>
      <c r="U73" s="129">
        <v>8.7102466964154406</v>
      </c>
      <c r="V73" s="129">
        <v>12.946945523702301</v>
      </c>
      <c r="W73" s="129">
        <v>13.1296216840484</v>
      </c>
      <c r="X73" s="129">
        <v>12.290807134262799</v>
      </c>
      <c r="Y73" s="129">
        <v>11.5083398405966</v>
      </c>
      <c r="Z73" s="129">
        <v>0.800952820263788</v>
      </c>
      <c r="AA73" s="129">
        <v>-0.94193988437206699</v>
      </c>
      <c r="AB73" s="129">
        <v>1.2325519290434199</v>
      </c>
      <c r="AC73" s="129">
        <v>-1.20868384808299</v>
      </c>
      <c r="AD73" s="129">
        <v>1.0533583864287099</v>
      </c>
      <c r="AE73" s="129">
        <v>3.8694775183018502</v>
      </c>
      <c r="AF73" s="129">
        <v>2.1408543027731901</v>
      </c>
      <c r="AG73" s="129">
        <v>0.66896888655751996</v>
      </c>
      <c r="AH73" s="129">
        <v>2.1099736896313601</v>
      </c>
      <c r="AI73" s="129">
        <v>0.14607448338183801</v>
      </c>
      <c r="AJ73" s="129">
        <v>5.77908555696267</v>
      </c>
      <c r="AK73" s="129">
        <v>2.0001688973326002</v>
      </c>
      <c r="AL73" s="129">
        <v>-0.493434810642849</v>
      </c>
      <c r="AM73" s="129">
        <v>2.31119931053738</v>
      </c>
      <c r="AN73" s="129">
        <v>1.2476056195963301</v>
      </c>
      <c r="AO73" s="129">
        <v>-2.8296952487278402</v>
      </c>
      <c r="AP73" s="129">
        <v>-0.52557758527145704</v>
      </c>
      <c r="AQ73" s="129">
        <v>-2.6707061493486699</v>
      </c>
      <c r="AR73" s="129">
        <v>-0.116009076528235</v>
      </c>
      <c r="AS73" s="129">
        <v>-0.43232135273413302</v>
      </c>
      <c r="AT73" s="129">
        <v>1.8160187586913099</v>
      </c>
      <c r="AU73" s="129">
        <v>-0.23547145402004599</v>
      </c>
      <c r="AV73" s="129">
        <v>-0.44966721043319102</v>
      </c>
      <c r="AW73" s="130">
        <v>-1.27860412414511</v>
      </c>
      <c r="AY73" s="1">
        <f t="shared" si="9"/>
        <v>10.561288625393354</v>
      </c>
      <c r="AZ73" s="1">
        <f t="shared" si="6"/>
        <v>4.4375741325759739</v>
      </c>
      <c r="BA73" s="1"/>
      <c r="BB73" s="58">
        <f>Forcing!B73-(G73-G72)*Je22_Wm2</f>
        <v>0.33950142832957508</v>
      </c>
      <c r="BC73" s="2">
        <f>Forcing!M73-(N73-N72)*Je22_Wm2</f>
        <v>-9.35478346590886E-2</v>
      </c>
      <c r="BD73" s="2">
        <f>Forcing!C73-(T73-T72)*Je22_Wm2</f>
        <v>0.31898594525461882</v>
      </c>
      <c r="BE73" s="2">
        <f>Forcing!D73-(AF73-AF72)*Je22_Wm2</f>
        <v>0.17223854583150228</v>
      </c>
      <c r="BF73" s="2">
        <f>Forcing!E73-(AL73-AL72)*Je22_Wm2</f>
        <v>1.6326991002878703E-2</v>
      </c>
      <c r="BG73" s="2">
        <f>Forcing!F73-(Z73-Z72)*Je22_Wm2</f>
        <v>6.3279528839230423E-2</v>
      </c>
      <c r="BH73" s="66">
        <f>Forcing!K73-(AR73-AR72)*Je22_Wm2</f>
        <v>-0.1303421003060535</v>
      </c>
    </row>
    <row r="74" spans="1:60">
      <c r="A74">
        <v>1919</v>
      </c>
      <c r="B74" s="1">
        <f t="shared" si="7"/>
        <v>12.844590515297908</v>
      </c>
      <c r="C74">
        <v>1919</v>
      </c>
      <c r="D74" s="46">
        <v>0.33528190000000002</v>
      </c>
      <c r="E74" s="46">
        <f>'KNMI Hist N'!Z72</f>
        <v>0.38188333333332974</v>
      </c>
      <c r="F74" s="1">
        <f t="shared" si="8"/>
        <v>0.21996256476291923</v>
      </c>
      <c r="G74" s="128">
        <v>6.55404595230294</v>
      </c>
      <c r="H74" s="129">
        <v>3.0876452213254502</v>
      </c>
      <c r="I74" s="129">
        <v>9.6754367872854505</v>
      </c>
      <c r="J74" s="129">
        <v>5.0996291732472097</v>
      </c>
      <c r="K74" s="129">
        <v>9.8557947876731795</v>
      </c>
      <c r="L74" s="129">
        <v>6.5603331037487003</v>
      </c>
      <c r="M74" s="129">
        <v>5.0454366405376501</v>
      </c>
      <c r="N74" s="129">
        <v>-3.6918606176150299</v>
      </c>
      <c r="O74" s="129">
        <v>-5.1666457154064798</v>
      </c>
      <c r="P74" s="129">
        <v>-2.7520013176502198</v>
      </c>
      <c r="Q74" s="129">
        <v>-6.5110039469239904</v>
      </c>
      <c r="R74" s="129">
        <v>-2.51175642191409</v>
      </c>
      <c r="S74" s="129">
        <v>-1.5178956861803301</v>
      </c>
      <c r="T74" s="129">
        <v>12.010705430137</v>
      </c>
      <c r="U74" s="129">
        <v>9.2503650881085502</v>
      </c>
      <c r="V74" s="129">
        <v>13.179253920566101</v>
      </c>
      <c r="W74" s="129">
        <v>13.5499521263311</v>
      </c>
      <c r="X74" s="129">
        <v>12.3776094045192</v>
      </c>
      <c r="Y74" s="129">
        <v>11.6963466111602</v>
      </c>
      <c r="Z74" s="129">
        <v>0.817255092185875</v>
      </c>
      <c r="AA74" s="129">
        <v>-0.75257851485086402</v>
      </c>
      <c r="AB74" s="129">
        <v>0.89886367601304196</v>
      </c>
      <c r="AC74" s="129">
        <v>-0.94363429198873106</v>
      </c>
      <c r="AD74" s="129">
        <v>0.99684237437850898</v>
      </c>
      <c r="AE74" s="129">
        <v>3.8867822173774198</v>
      </c>
      <c r="AF74" s="129">
        <v>2.2475046736009898</v>
      </c>
      <c r="AG74" s="129">
        <v>0.88271000049260095</v>
      </c>
      <c r="AH74" s="129">
        <v>1.9968019227707501</v>
      </c>
      <c r="AI74" s="129">
        <v>0.14054269807820499</v>
      </c>
      <c r="AJ74" s="129">
        <v>5.8602794691218598</v>
      </c>
      <c r="AK74" s="129">
        <v>2.3571892775415502</v>
      </c>
      <c r="AL74" s="129">
        <v>-0.41340844678045502</v>
      </c>
      <c r="AM74" s="129">
        <v>2.29372918004182</v>
      </c>
      <c r="AN74" s="129">
        <v>1.1272592509900801</v>
      </c>
      <c r="AO74" s="129">
        <v>-2.87416732942952</v>
      </c>
      <c r="AP74" s="129">
        <v>-0.172242865922831</v>
      </c>
      <c r="AQ74" s="129">
        <v>-2.44162046958182</v>
      </c>
      <c r="AR74" s="129">
        <v>-7.5081096318523402E-2</v>
      </c>
      <c r="AS74" s="129">
        <v>-5.6071784311210099E-2</v>
      </c>
      <c r="AT74" s="129">
        <v>1.6271238768518601</v>
      </c>
      <c r="AU74" s="129">
        <v>-0.12683026173779599</v>
      </c>
      <c r="AV74" s="129">
        <v>-0.48593527915937401</v>
      </c>
      <c r="AW74" s="130">
        <v>-1.3336920332361</v>
      </c>
      <c r="AY74" s="1">
        <f t="shared" si="9"/>
        <v>10.895115035209855</v>
      </c>
      <c r="AZ74" s="1">
        <f t="shared" si="6"/>
        <v>4.3410690829069152</v>
      </c>
      <c r="BA74" s="1"/>
      <c r="BB74" s="58">
        <f>Forcing!B74-(G74-G73)*Je22_Wm2</f>
        <v>0.36061816365946753</v>
      </c>
      <c r="BC74" s="2">
        <f>Forcing!M74-(N74-N73)*Je22_Wm2</f>
        <v>5.1247669260519019E-2</v>
      </c>
      <c r="BD74" s="2">
        <f>Forcing!C74-(T74-T73)*Je22_Wm2</f>
        <v>0.4118612690598899</v>
      </c>
      <c r="BE74" s="2">
        <f>Forcing!D74-(AF74-AF73)*Je22_Wm2</f>
        <v>-1.4037880284063622E-2</v>
      </c>
      <c r="BF74" s="2">
        <f>Forcing!E74-(AL74-AL73)*Je22_Wm2</f>
        <v>-4.9091271958546664E-2</v>
      </c>
      <c r="BG74" s="2">
        <f>Forcing!F74-(Z74-Z73)*Je22_Wm2</f>
        <v>-0.11642571086361601</v>
      </c>
      <c r="BH74" s="66">
        <f>Forcing!K74-(AR74-AR73)*Je22_Wm2</f>
        <v>1.5482624289769098E-2</v>
      </c>
    </row>
    <row r="75" spans="1:60">
      <c r="A75">
        <v>1920</v>
      </c>
      <c r="B75" s="1">
        <f t="shared" si="7"/>
        <v>13.212742045088568</v>
      </c>
      <c r="C75">
        <v>1920</v>
      </c>
      <c r="D75" s="46">
        <v>0.1219623</v>
      </c>
      <c r="E75" s="46">
        <f>'KNMI Hist N'!Z73</f>
        <v>0.16756666666669182</v>
      </c>
      <c r="F75" s="1">
        <f t="shared" si="8"/>
        <v>0.1832714861816247</v>
      </c>
      <c r="G75" s="128">
        <v>6.8321285500248496</v>
      </c>
      <c r="H75" s="129">
        <v>2.9908399535175398</v>
      </c>
      <c r="I75" s="129">
        <v>9.8599857526590906</v>
      </c>
      <c r="J75" s="129">
        <v>5.3730281028289699</v>
      </c>
      <c r="K75" s="129">
        <v>10.0725274379192</v>
      </c>
      <c r="L75" s="129">
        <v>7.1806696016416396</v>
      </c>
      <c r="M75" s="129">
        <v>5.5157204515826397</v>
      </c>
      <c r="N75" s="129">
        <v>-3.8923865806959301</v>
      </c>
      <c r="O75" s="129">
        <v>-5.2538327829016804</v>
      </c>
      <c r="P75" s="129">
        <v>-2.7013197495936501</v>
      </c>
      <c r="Q75" s="129">
        <v>-6.7038810032807197</v>
      </c>
      <c r="R75" s="129">
        <v>-2.9620451868752</v>
      </c>
      <c r="S75" s="129">
        <v>-1.84085418082842</v>
      </c>
      <c r="T75" s="129">
        <v>12.4845447523562</v>
      </c>
      <c r="U75" s="129">
        <v>9.9332240273792696</v>
      </c>
      <c r="V75" s="129">
        <v>13.5404529001584</v>
      </c>
      <c r="W75" s="129">
        <v>13.907719505888901</v>
      </c>
      <c r="X75" s="129">
        <v>13.0347709441465</v>
      </c>
      <c r="Y75" s="129">
        <v>12.0065563842078</v>
      </c>
      <c r="Z75" s="129">
        <v>0.80286600388278895</v>
      </c>
      <c r="AA75" s="129">
        <v>-0.846584214425952</v>
      </c>
      <c r="AB75" s="129">
        <v>0.91725894466319102</v>
      </c>
      <c r="AC75" s="129">
        <v>-1.1333075436731199</v>
      </c>
      <c r="AD75" s="129">
        <v>0.99159412115537804</v>
      </c>
      <c r="AE75" s="129">
        <v>4.0853687116944499</v>
      </c>
      <c r="AF75" s="129">
        <v>2.3703614585742101</v>
      </c>
      <c r="AG75" s="129">
        <v>0.98485663531510403</v>
      </c>
      <c r="AH75" s="129">
        <v>2.2793487992385999</v>
      </c>
      <c r="AI75" s="129">
        <v>-0.115848555626117</v>
      </c>
      <c r="AJ75" s="129">
        <v>6.1522433470667899</v>
      </c>
      <c r="AK75" s="129">
        <v>2.55120706687668</v>
      </c>
      <c r="AL75" s="129">
        <v>-0.50616120794064201</v>
      </c>
      <c r="AM75" s="129">
        <v>1.97501860348766</v>
      </c>
      <c r="AN75" s="129">
        <v>1.2822912686589401</v>
      </c>
      <c r="AO75" s="129">
        <v>-3.07798484995894</v>
      </c>
      <c r="AP75" s="129">
        <v>-0.20704821128470299</v>
      </c>
      <c r="AQ75" s="129">
        <v>-2.5030828506061802</v>
      </c>
      <c r="AR75" s="129">
        <v>0.18627884632504199</v>
      </c>
      <c r="AS75" s="129">
        <v>5.5472152945643102E-2</v>
      </c>
      <c r="AT75" s="129">
        <v>2.3140113417619901</v>
      </c>
      <c r="AU75" s="129">
        <v>0.27414902086725002</v>
      </c>
      <c r="AV75" s="129">
        <v>-0.46050966515643099</v>
      </c>
      <c r="AW75" s="130">
        <v>-1.2517286187932399</v>
      </c>
      <c r="AY75" s="1">
        <f t="shared" si="9"/>
        <v>11.44550327250167</v>
      </c>
      <c r="AZ75" s="1">
        <f t="shared" si="6"/>
        <v>4.61337472247682</v>
      </c>
      <c r="BA75" s="1"/>
      <c r="BB75" s="58">
        <f>Forcing!B75-(G75-G74)*Je22_Wm2</f>
        <v>0.24934270681469412</v>
      </c>
      <c r="BC75" s="2">
        <f>Forcing!M75-(N75-N74)*Je22_Wm2</f>
        <v>5.1241723073239015E-2</v>
      </c>
      <c r="BD75" s="2">
        <f>Forcing!C75-(T75-T74)*Je22_Wm2</f>
        <v>0.3129647809018764</v>
      </c>
      <c r="BE75" s="2">
        <f>Forcing!D75-(AF75-AF74)*Je22_Wm2</f>
        <v>-2.2119063468369796E-2</v>
      </c>
      <c r="BF75" s="2">
        <f>Forcing!E75-(AL75-AL74)*Je22_Wm2</f>
        <v>3.4418264680476124E-2</v>
      </c>
      <c r="BG75" s="2">
        <f>Forcing!F75-(Z75-Z74)*Je22_Wm2</f>
        <v>-9.8720376163783569E-2</v>
      </c>
      <c r="BH75" s="66">
        <f>Forcing!K75-(AR75-AR74)*Je22_Wm2</f>
        <v>-0.32098852438165409</v>
      </c>
    </row>
    <row r="76" spans="1:60">
      <c r="A76">
        <v>1921</v>
      </c>
      <c r="B76" s="1">
        <f t="shared" si="7"/>
        <v>13.601091078904993</v>
      </c>
      <c r="C76">
        <v>1921</v>
      </c>
      <c r="D76" s="46">
        <v>0.3603672</v>
      </c>
      <c r="E76" s="46">
        <f>'KNMI Hist N'!Z74</f>
        <v>0.41323333333333778</v>
      </c>
      <c r="F76" s="1">
        <f t="shared" si="8"/>
        <v>0.20726153947635528</v>
      </c>
      <c r="G76" s="128">
        <v>7.14429228461091</v>
      </c>
      <c r="H76" s="129">
        <v>3.0822658747602998</v>
      </c>
      <c r="I76" s="129">
        <v>10.144202529673899</v>
      </c>
      <c r="J76" s="129">
        <v>5.2362736552411597</v>
      </c>
      <c r="K76" s="129">
        <v>10.9300786018838</v>
      </c>
      <c r="L76" s="129">
        <v>7.6192846183067902</v>
      </c>
      <c r="M76" s="129">
        <v>5.8536484277994099</v>
      </c>
      <c r="N76" s="129">
        <v>-4.14177239761477</v>
      </c>
      <c r="O76" s="129">
        <v>-5.2912439562803399</v>
      </c>
      <c r="P76" s="129">
        <v>-3.2045872273015901</v>
      </c>
      <c r="Q76" s="129">
        <v>-7.0265240969160896</v>
      </c>
      <c r="R76" s="129">
        <v>-3.01307174031145</v>
      </c>
      <c r="S76" s="129">
        <v>-2.1734349672644102</v>
      </c>
      <c r="T76" s="129">
        <v>13.036296750181799</v>
      </c>
      <c r="U76" s="129">
        <v>10.221182725395201</v>
      </c>
      <c r="V76" s="129">
        <v>14.263793209252601</v>
      </c>
      <c r="W76" s="129">
        <v>14.566683252359001</v>
      </c>
      <c r="X76" s="129">
        <v>13.5880683266041</v>
      </c>
      <c r="Y76" s="129">
        <v>12.5417562372978</v>
      </c>
      <c r="Z76" s="129">
        <v>0.82363265885415005</v>
      </c>
      <c r="AA76" s="129">
        <v>-0.54144907544821197</v>
      </c>
      <c r="AB76" s="129">
        <v>0.85203470027302297</v>
      </c>
      <c r="AC76" s="129">
        <v>-1.3122891660593501</v>
      </c>
      <c r="AD76" s="129">
        <v>0.98302820206886399</v>
      </c>
      <c r="AE76" s="129">
        <v>4.1368386334364304</v>
      </c>
      <c r="AF76" s="129">
        <v>2.3555790688156</v>
      </c>
      <c r="AG76" s="129">
        <v>0.95686993929545505</v>
      </c>
      <c r="AH76" s="129">
        <v>2.1711968118952401</v>
      </c>
      <c r="AI76" s="129">
        <v>-0.19098751118219001</v>
      </c>
      <c r="AJ76" s="129">
        <v>6.3833930446298304</v>
      </c>
      <c r="AK76" s="129">
        <v>2.45742305943967</v>
      </c>
      <c r="AL76" s="129">
        <v>-0.441674949163466</v>
      </c>
      <c r="AM76" s="129">
        <v>2.0934014558177698</v>
      </c>
      <c r="AN76" s="129">
        <v>1.32495251360558</v>
      </c>
      <c r="AO76" s="129">
        <v>-2.8927343106247698</v>
      </c>
      <c r="AP76" s="129">
        <v>-0.32276432072969902</v>
      </c>
      <c r="AQ76" s="129">
        <v>-2.4112300838862</v>
      </c>
      <c r="AR76" s="129">
        <v>0.26489928596654</v>
      </c>
      <c r="AS76" s="129">
        <v>-2.3246754443742401E-5</v>
      </c>
      <c r="AT76" s="129">
        <v>2.4953686312310399</v>
      </c>
      <c r="AU76" s="129">
        <v>0.213113356704734</v>
      </c>
      <c r="AV76" s="129">
        <v>-0.229815442594172</v>
      </c>
      <c r="AW76" s="130">
        <v>-1.15414686875446</v>
      </c>
      <c r="AY76" s="1">
        <f t="shared" si="9"/>
        <v>11.89696041703985</v>
      </c>
      <c r="AZ76" s="1">
        <f t="shared" si="6"/>
        <v>4.7526681324289397</v>
      </c>
      <c r="BA76" s="1"/>
      <c r="BB76" s="58">
        <f>Forcing!B76-(G76-G75)*Je22_Wm2</f>
        <v>0.2813553208220565</v>
      </c>
      <c r="BC76" s="2">
        <f>Forcing!M76-(N76-N75)*Je22_Wm2</f>
        <v>7.4221992306599538E-2</v>
      </c>
      <c r="BD76" s="2">
        <f>Forcing!C76-(T76-T75)*Je22_Wm2</f>
        <v>0.27890300935030282</v>
      </c>
      <c r="BE76" s="2">
        <f>Forcing!D76-(AF76-AF75)*Je22_Wm2</f>
        <v>6.5020864040096896E-2</v>
      </c>
      <c r="BF76" s="2">
        <f>Forcing!E76-(AL76-AL75)*Je22_Wm2</f>
        <v>-7.9032966700626303E-2</v>
      </c>
      <c r="BG76" s="2">
        <f>Forcing!F76-(Z76-Z75)*Je22_Wm2</f>
        <v>-0.12253909273721525</v>
      </c>
      <c r="BH76" s="66">
        <f>Forcing!K76-(AR76-AR75)*Je22_Wm2</f>
        <v>-0.14663949301737028</v>
      </c>
    </row>
    <row r="77" spans="1:60">
      <c r="A77">
        <v>1922</v>
      </c>
      <c r="B77" s="1">
        <f t="shared" si="7"/>
        <v>14.13463351046699</v>
      </c>
      <c r="C77">
        <v>1922</v>
      </c>
      <c r="D77" s="46">
        <v>0.30229250000000002</v>
      </c>
      <c r="E77" s="46">
        <f>'KNMI Hist N'!Z75</f>
        <v>0.35934999999998735</v>
      </c>
      <c r="F77" s="1">
        <f t="shared" si="8"/>
        <v>0.22730065891376783</v>
      </c>
      <c r="G77" s="128">
        <v>7.4996375338456396</v>
      </c>
      <c r="H77" s="129">
        <v>4.0280477839052304</v>
      </c>
      <c r="I77" s="129">
        <v>10.3614704447479</v>
      </c>
      <c r="J77" s="129">
        <v>5.3696201800626699</v>
      </c>
      <c r="K77" s="129">
        <v>11.342941412484</v>
      </c>
      <c r="L77" s="129">
        <v>7.9803707231898899</v>
      </c>
      <c r="M77" s="129">
        <v>5.9153746586840601</v>
      </c>
      <c r="N77" s="129">
        <v>-4.3466579750862602</v>
      </c>
      <c r="O77" s="129">
        <v>-5.4679307853094103</v>
      </c>
      <c r="P77" s="129">
        <v>-3.6040048037227201</v>
      </c>
      <c r="Q77" s="129">
        <v>-7.3356629467927501</v>
      </c>
      <c r="R77" s="129">
        <v>-2.8383784330933999</v>
      </c>
      <c r="S77" s="129">
        <v>-2.487312906513</v>
      </c>
      <c r="T77" s="129">
        <v>13.3254462907644</v>
      </c>
      <c r="U77" s="129">
        <v>10.396808555940099</v>
      </c>
      <c r="V77" s="129">
        <v>14.799621357261699</v>
      </c>
      <c r="W77" s="129">
        <v>15.127515944051099</v>
      </c>
      <c r="X77" s="129">
        <v>13.6950162152893</v>
      </c>
      <c r="Y77" s="129">
        <v>12.60826938128</v>
      </c>
      <c r="Z77" s="129">
        <v>1.05160648309503</v>
      </c>
      <c r="AA77" s="129">
        <v>-0.61949903267899498</v>
      </c>
      <c r="AB77" s="129">
        <v>1.37383292306628</v>
      </c>
      <c r="AC77" s="129">
        <v>-1.31078349678791</v>
      </c>
      <c r="AD77" s="129">
        <v>1.43784218649191</v>
      </c>
      <c r="AE77" s="129">
        <v>4.3766398353838998</v>
      </c>
      <c r="AF77" s="129">
        <v>2.41751174786826</v>
      </c>
      <c r="AG77" s="129">
        <v>1.03622647362633</v>
      </c>
      <c r="AH77" s="129">
        <v>2.16573586320547</v>
      </c>
      <c r="AI77" s="129">
        <v>-0.21710433171308099</v>
      </c>
      <c r="AJ77" s="129">
        <v>6.5324112323232901</v>
      </c>
      <c r="AK77" s="129">
        <v>2.5702895018993002</v>
      </c>
      <c r="AL77" s="129">
        <v>-0.46782289816046602</v>
      </c>
      <c r="AM77" s="129">
        <v>1.70527784631583</v>
      </c>
      <c r="AN77" s="129">
        <v>1.2230028584627299</v>
      </c>
      <c r="AO77" s="129">
        <v>-3.0949429382467901</v>
      </c>
      <c r="AP77" s="129">
        <v>4.2228199708181202E-2</v>
      </c>
      <c r="AQ77" s="129">
        <v>-2.2146804570422698</v>
      </c>
      <c r="AR77" s="129">
        <v>0.400423476299617</v>
      </c>
      <c r="AS77" s="129">
        <v>0.32852135138066801</v>
      </c>
      <c r="AT77" s="129">
        <v>2.6391030379792801</v>
      </c>
      <c r="AU77" s="129">
        <v>0.107091170141106</v>
      </c>
      <c r="AV77" s="129">
        <v>5.0366095960432199E-2</v>
      </c>
      <c r="AW77" s="130">
        <v>-1.1229642739634</v>
      </c>
      <c r="AY77" s="1">
        <f t="shared" si="9"/>
        <v>12.38050712478058</v>
      </c>
      <c r="AZ77" s="1">
        <f t="shared" si="6"/>
        <v>4.8808695909349407</v>
      </c>
      <c r="BA77" s="1"/>
      <c r="BB77" s="58">
        <f>Forcing!B77-(G77-G76)*Je22_Wm2</f>
        <v>0.36737160022523296</v>
      </c>
      <c r="BC77" s="2">
        <f>Forcing!M77-(N77-N76)*Je22_Wm2</f>
        <v>4.181694360979539E-2</v>
      </c>
      <c r="BD77" s="2">
        <f>Forcing!C77-(T77-T76)*Je22_Wm2</f>
        <v>0.45674713529820476</v>
      </c>
      <c r="BE77" s="2">
        <f>Forcing!D77-(AF77-AF76)*Je22_Wm2</f>
        <v>1.9362806308298154E-2</v>
      </c>
      <c r="BF77" s="2">
        <f>Forcing!E77-(AL77-AL76)*Je22_Wm2</f>
        <v>-4.081902367286299E-2</v>
      </c>
      <c r="BG77" s="2">
        <f>Forcing!F77-(Z77-Z76)*Je22_Wm2</f>
        <v>-0.25320374485358643</v>
      </c>
      <c r="BH77" s="66">
        <f>Forcing!K77-(AR77-AR76)*Je22_Wm2</f>
        <v>-6.3518522196840815E-2</v>
      </c>
    </row>
    <row r="78" spans="1:60">
      <c r="A78">
        <v>1923</v>
      </c>
      <c r="B78" s="1">
        <f t="shared" si="7"/>
        <v>14.715173607085347</v>
      </c>
      <c r="C78">
        <v>1923</v>
      </c>
      <c r="D78" s="46">
        <v>0.41873830000000001</v>
      </c>
      <c r="E78" s="46">
        <f>'KNMI Hist N'!Z76</f>
        <v>0.47779999999998779</v>
      </c>
      <c r="F78" s="1">
        <f t="shared" si="8"/>
        <v>0.27039235183495874</v>
      </c>
      <c r="G78" s="128">
        <v>7.8763394952832702</v>
      </c>
      <c r="H78" s="129">
        <v>4.7319799850241404</v>
      </c>
      <c r="I78" s="129">
        <v>10.8437445796273</v>
      </c>
      <c r="J78" s="129">
        <v>5.8677176053328903</v>
      </c>
      <c r="K78" s="129">
        <v>11.719594209808999</v>
      </c>
      <c r="L78" s="129">
        <v>8.42854294316591</v>
      </c>
      <c r="M78" s="129">
        <v>5.6664576487403098</v>
      </c>
      <c r="N78" s="129">
        <v>-4.5254388753960999</v>
      </c>
      <c r="O78" s="129">
        <v>-5.6844641049275504</v>
      </c>
      <c r="P78" s="129">
        <v>-3.5150279289347202</v>
      </c>
      <c r="Q78" s="129">
        <v>-7.53464239540551</v>
      </c>
      <c r="R78" s="129">
        <v>-3.0545660714509602</v>
      </c>
      <c r="S78" s="129">
        <v>-2.8384938762617899</v>
      </c>
      <c r="T78" s="129">
        <v>13.724969520846701</v>
      </c>
      <c r="U78" s="129">
        <v>10.961779619980801</v>
      </c>
      <c r="V78" s="129">
        <v>15.1747406355378</v>
      </c>
      <c r="W78" s="129">
        <v>15.5357084317328</v>
      </c>
      <c r="X78" s="129">
        <v>13.9416459614964</v>
      </c>
      <c r="Y78" s="129">
        <v>13.010972955485499</v>
      </c>
      <c r="Z78" s="129">
        <v>0.90916568448734703</v>
      </c>
      <c r="AA78" s="129">
        <v>-1.23190203256921</v>
      </c>
      <c r="AB78" s="129">
        <v>1.5161801928443499</v>
      </c>
      <c r="AC78" s="129">
        <v>-1.5412901941510999</v>
      </c>
      <c r="AD78" s="129">
        <v>1.2556147966270499</v>
      </c>
      <c r="AE78" s="129">
        <v>4.5472256596856404</v>
      </c>
      <c r="AF78" s="129">
        <v>2.2925839593737098</v>
      </c>
      <c r="AG78" s="129">
        <v>0.78005341772966996</v>
      </c>
      <c r="AH78" s="129">
        <v>1.6716309954981701</v>
      </c>
      <c r="AI78" s="129">
        <v>-0.61629909298245</v>
      </c>
      <c r="AJ78" s="129">
        <v>6.8053393328840901</v>
      </c>
      <c r="AK78" s="129">
        <v>2.8221951437391</v>
      </c>
      <c r="AL78" s="129">
        <v>-0.53678134622810303</v>
      </c>
      <c r="AM78" s="129">
        <v>1.46965587866471</v>
      </c>
      <c r="AN78" s="129">
        <v>1.51573586843079</v>
      </c>
      <c r="AO78" s="129">
        <v>-3.4900336580987399</v>
      </c>
      <c r="AP78" s="129">
        <v>9.8624186127908593E-3</v>
      </c>
      <c r="AQ78" s="129">
        <v>-2.1891272387500802</v>
      </c>
      <c r="AR78" s="129">
        <v>0.52013273717025699</v>
      </c>
      <c r="AS78" s="129">
        <v>0.77734281524326299</v>
      </c>
      <c r="AT78" s="129">
        <v>2.6849773557116099</v>
      </c>
      <c r="AU78" s="129">
        <v>7.5067322181108898E-2</v>
      </c>
      <c r="AV78" s="129">
        <v>0.17630898276528301</v>
      </c>
      <c r="AW78" s="130">
        <v>-1.1130327900499799</v>
      </c>
      <c r="AY78" s="1">
        <f t="shared" si="9"/>
        <v>12.384631680253811</v>
      </c>
      <c r="AZ78" s="1">
        <f t="shared" si="6"/>
        <v>4.5082921849705411</v>
      </c>
      <c r="BA78" s="1"/>
      <c r="BB78" s="58">
        <f>Forcing!B78-(G78-G77)*Je22_Wm2</f>
        <v>0.41340608194723139</v>
      </c>
      <c r="BC78" s="2">
        <f>Forcing!M78-(N78-N77)*Je22_Wm2</f>
        <v>2.1986839092410462E-2</v>
      </c>
      <c r="BD78" s="2">
        <f>Forcing!C78-(T78-T77)*Je22_Wm2</f>
        <v>0.40153307411889161</v>
      </c>
      <c r="BE78" s="2">
        <f>Forcing!D78-(AF78-AF77)*Je22_Wm2</f>
        <v>0.1373721566551156</v>
      </c>
      <c r="BF78" s="2">
        <f>Forcing!E78-(AL78-AL77)*Je22_Wm2</f>
        <v>-8.3014037499974172E-3</v>
      </c>
      <c r="BG78" s="2">
        <f>Forcing!F78-(Z78-Z77)*Je22_Wm2</f>
        <v>-2.5162264064628861E-2</v>
      </c>
      <c r="BH78" s="66">
        <f>Forcing!K78-(AR78-AR77)*Je22_Wm2</f>
        <v>-1.240655100066744E-2</v>
      </c>
    </row>
    <row r="79" spans="1:60">
      <c r="A79">
        <v>1924</v>
      </c>
      <c r="B79" s="1">
        <f t="shared" si="7"/>
        <v>15.356588180354269</v>
      </c>
      <c r="C79">
        <v>1924</v>
      </c>
      <c r="D79" s="46">
        <v>0.37789859999999997</v>
      </c>
      <c r="E79" s="46">
        <f>'KNMI Hist N'!Z77</f>
        <v>0.430916666666666</v>
      </c>
      <c r="F79" s="1">
        <f t="shared" si="8"/>
        <v>0.28256656131719937</v>
      </c>
      <c r="G79" s="128">
        <v>8.3704663642319801</v>
      </c>
      <c r="H79" s="129">
        <v>4.9680858371323504</v>
      </c>
      <c r="I79" s="129">
        <v>11.3418471613597</v>
      </c>
      <c r="J79" s="129">
        <v>6.8261136487357099</v>
      </c>
      <c r="K79" s="129">
        <v>12.1796682806742</v>
      </c>
      <c r="L79" s="129">
        <v>8.6145313119219402</v>
      </c>
      <c r="M79" s="129">
        <v>6.2925519455679702</v>
      </c>
      <c r="N79" s="129">
        <v>-4.7903205559219897</v>
      </c>
      <c r="O79" s="129">
        <v>-5.9760454590113596</v>
      </c>
      <c r="P79" s="129">
        <v>-3.5877378074486801</v>
      </c>
      <c r="Q79" s="129">
        <v>-7.9593603368591603</v>
      </c>
      <c r="R79" s="129">
        <v>-3.2698583400791401</v>
      </c>
      <c r="S79" s="129">
        <v>-3.15860083621161</v>
      </c>
      <c r="T79" s="129">
        <v>14.189321831499701</v>
      </c>
      <c r="U79" s="129">
        <v>11.7482492098592</v>
      </c>
      <c r="V79" s="129">
        <v>15.2712965282536</v>
      </c>
      <c r="W79" s="129">
        <v>16.074083118985499</v>
      </c>
      <c r="X79" s="129">
        <v>14.6883781047966</v>
      </c>
      <c r="Y79" s="129">
        <v>13.1646021956038</v>
      </c>
      <c r="Z79" s="129">
        <v>0.88100189639153104</v>
      </c>
      <c r="AA79" s="129">
        <v>-1.2012898751858501</v>
      </c>
      <c r="AB79" s="129">
        <v>1.5330795293331101</v>
      </c>
      <c r="AC79" s="129">
        <v>-1.6293292861534101</v>
      </c>
      <c r="AD79" s="129">
        <v>1.0230996601586699</v>
      </c>
      <c r="AE79" s="129">
        <v>4.6794494538051401</v>
      </c>
      <c r="AF79" s="129">
        <v>2.1750223205685901</v>
      </c>
      <c r="AG79" s="129">
        <v>0.81824146168671097</v>
      </c>
      <c r="AH79" s="129">
        <v>1.23158099853852</v>
      </c>
      <c r="AI79" s="129">
        <v>-0.89825530124854802</v>
      </c>
      <c r="AJ79" s="129">
        <v>6.5686363607223601</v>
      </c>
      <c r="AK79" s="129">
        <v>3.15490808314394</v>
      </c>
      <c r="AL79" s="129">
        <v>-0.58256402115059602</v>
      </c>
      <c r="AM79" s="129">
        <v>1.4150804093373599</v>
      </c>
      <c r="AN79" s="129">
        <v>1.3578206508709501</v>
      </c>
      <c r="AO79" s="129">
        <v>-3.34549975070626</v>
      </c>
      <c r="AP79" s="129">
        <v>-9.6538090028281495E-2</v>
      </c>
      <c r="AQ79" s="129">
        <v>-2.2436833252267498</v>
      </c>
      <c r="AR79" s="129">
        <v>0.72487575350889499</v>
      </c>
      <c r="AS79" s="129">
        <v>1.0489387709354501</v>
      </c>
      <c r="AT79" s="129">
        <v>2.83177961174975</v>
      </c>
      <c r="AU79" s="129">
        <v>0.32507093383685698</v>
      </c>
      <c r="AV79" s="129">
        <v>0.13583030795471601</v>
      </c>
      <c r="AW79" s="130">
        <v>-0.717240856932298</v>
      </c>
      <c r="AY79" s="1">
        <f t="shared" si="9"/>
        <v>12.597337224896132</v>
      </c>
      <c r="AZ79" s="1">
        <f t="shared" si="6"/>
        <v>4.2268708606641514</v>
      </c>
      <c r="BA79" s="1"/>
      <c r="BB79" s="58">
        <f>Forcing!B79-(G79-G78)*Je22_Wm2</f>
        <v>0.29979321438285117</v>
      </c>
      <c r="BC79" s="2">
        <f>Forcing!M79-(N79-N78)*Je22_Wm2</f>
        <v>7.374832360657757E-2</v>
      </c>
      <c r="BD79" s="2">
        <f>Forcing!C79-(T79-T78)*Je22_Wm2</f>
        <v>0.37614521508448695</v>
      </c>
      <c r="BE79" s="2">
        <f>Forcing!D79-(AF79-AF78)*Je22_Wm2</f>
        <v>0.13476577769797934</v>
      </c>
      <c r="BF79" s="2">
        <f>Forcing!E79-(AL79-AL78)*Je22_Wm2</f>
        <v>-1.8669558873131851E-2</v>
      </c>
      <c r="BG79" s="2">
        <f>Forcing!F79-(Z79-Z78)*Je22_Wm2</f>
        <v>-9.8124287592498263E-2</v>
      </c>
      <c r="BH79" s="66">
        <f>Forcing!K79-(AR79-AR78)*Je22_Wm2</f>
        <v>-0.12535383314629422</v>
      </c>
    </row>
    <row r="80" spans="1:60">
      <c r="A80">
        <v>1925</v>
      </c>
      <c r="B80" s="1">
        <f t="shared" si="7"/>
        <v>15.928653478260872</v>
      </c>
      <c r="C80">
        <v>1925</v>
      </c>
      <c r="D80" s="46">
        <v>0.33260650000000003</v>
      </c>
      <c r="E80" s="46">
        <f>'KNMI Hist N'!Z78</f>
        <v>0.37844999999997242</v>
      </c>
      <c r="F80" s="1">
        <f t="shared" si="8"/>
        <v>0.29659950813428609</v>
      </c>
      <c r="G80" s="128">
        <v>8.7863767297992101</v>
      </c>
      <c r="H80" s="129">
        <v>5.1411123801602896</v>
      </c>
      <c r="I80" s="129">
        <v>11.7476580493237</v>
      </c>
      <c r="J80" s="129">
        <v>7.4939418106711102</v>
      </c>
      <c r="K80" s="129">
        <v>12.669938691052399</v>
      </c>
      <c r="L80" s="129">
        <v>9.2684362048153996</v>
      </c>
      <c r="M80" s="129">
        <v>6.3971732427723502</v>
      </c>
      <c r="N80" s="129">
        <v>-4.98513091186976</v>
      </c>
      <c r="O80" s="129">
        <v>-6.2899353352453797</v>
      </c>
      <c r="P80" s="129">
        <v>-3.79367197079223</v>
      </c>
      <c r="Q80" s="129">
        <v>-8.3182936358532498</v>
      </c>
      <c r="R80" s="129">
        <v>-3.11476947331604</v>
      </c>
      <c r="S80" s="129">
        <v>-3.40898414414192</v>
      </c>
      <c r="T80" s="129">
        <v>14.7405557207491</v>
      </c>
      <c r="U80" s="129">
        <v>12.3966944493976</v>
      </c>
      <c r="V80" s="129">
        <v>16.037011911248602</v>
      </c>
      <c r="W80" s="129">
        <v>16.600774756238799</v>
      </c>
      <c r="X80" s="129">
        <v>15.240702863034</v>
      </c>
      <c r="Y80" s="129">
        <v>13.4275946238266</v>
      </c>
      <c r="Z80" s="129">
        <v>0.74920953689637204</v>
      </c>
      <c r="AA80" s="129">
        <v>-1.4899189554193999</v>
      </c>
      <c r="AB80" s="129">
        <v>1.4101622965750999</v>
      </c>
      <c r="AC80" s="129">
        <v>-1.8450021525732201</v>
      </c>
      <c r="AD80" s="129">
        <v>0.91280549903881902</v>
      </c>
      <c r="AE80" s="129">
        <v>4.7580009968605701</v>
      </c>
      <c r="AF80" s="129">
        <v>1.95194499432414</v>
      </c>
      <c r="AG80" s="129">
        <v>0.61313802786640703</v>
      </c>
      <c r="AH80" s="129">
        <v>0.99398708185185902</v>
      </c>
      <c r="AI80" s="129">
        <v>-1.08363309888314</v>
      </c>
      <c r="AJ80" s="129">
        <v>6.3116518530398196</v>
      </c>
      <c r="AK80" s="129">
        <v>2.9245811077457899</v>
      </c>
      <c r="AL80" s="129">
        <v>-0.49225809295783801</v>
      </c>
      <c r="AM80" s="129">
        <v>1.77117012791261</v>
      </c>
      <c r="AN80" s="129">
        <v>1.2766493457978201</v>
      </c>
      <c r="AO80" s="129">
        <v>-3.3195834685343502</v>
      </c>
      <c r="AP80" s="129">
        <v>0.119649013994112</v>
      </c>
      <c r="AQ80" s="129">
        <v>-2.3091754839593799</v>
      </c>
      <c r="AR80" s="129">
        <v>0.83984755129525202</v>
      </c>
      <c r="AS80" s="129">
        <v>1.58468003388637</v>
      </c>
      <c r="AT80" s="129">
        <v>2.66110644521298</v>
      </c>
      <c r="AU80" s="129">
        <v>0.26631034628662498</v>
      </c>
      <c r="AV80" s="129">
        <v>0.323972436755948</v>
      </c>
      <c r="AW80" s="130">
        <v>-0.63683150566566604</v>
      </c>
      <c r="AY80" s="1">
        <f t="shared" si="9"/>
        <v>12.804168798437265</v>
      </c>
      <c r="AZ80" s="1">
        <f t="shared" si="6"/>
        <v>4.0177920686380553</v>
      </c>
      <c r="BA80" s="1"/>
      <c r="BB80" s="58">
        <f>Forcing!B80-(G80-G79)*Je22_Wm2</f>
        <v>0.40655166298275014</v>
      </c>
      <c r="BC80" s="2">
        <f>Forcing!M80-(N80-N79)*Je22_Wm2</f>
        <v>2.3531431043565365E-2</v>
      </c>
      <c r="BD80" s="2">
        <f>Forcing!C80-(T80-T79)*Je22_Wm2</f>
        <v>0.33864475477612305</v>
      </c>
      <c r="BE80" s="2">
        <f>Forcing!D80-(AF80-AF79)*Je22_Wm2</f>
        <v>0.2022720195978035</v>
      </c>
      <c r="BF80" s="2">
        <f>Forcing!E80-(AL80-AL79)*Je22_Wm2</f>
        <v>-7.3174381407702729E-2</v>
      </c>
      <c r="BG80" s="2">
        <f>Forcing!F80-(Z80-Z79)*Je22_Wm2</f>
        <v>-3.5762944753506262E-2</v>
      </c>
      <c r="BH80" s="66">
        <f>Forcing!K80-(AR80-AR79)*Je22_Wm2</f>
        <v>-5.3306886425327715E-2</v>
      </c>
    </row>
    <row r="81" spans="1:60">
      <c r="A81">
        <v>1926</v>
      </c>
      <c r="B81" s="1">
        <f t="shared" si="7"/>
        <v>16.515517809983898</v>
      </c>
      <c r="C81">
        <v>1926</v>
      </c>
      <c r="D81" s="46">
        <v>0.39627899999999999</v>
      </c>
      <c r="E81" s="46">
        <f>'KNMI Hist N'!Z79</f>
        <v>0.44306666666664302</v>
      </c>
      <c r="F81" s="1">
        <f t="shared" si="8"/>
        <v>0.3380423851897516</v>
      </c>
      <c r="G81" s="128">
        <v>9.3256982744873298</v>
      </c>
      <c r="H81" s="129">
        <v>5.8181662597206998</v>
      </c>
      <c r="I81" s="129">
        <v>12.6596896279937</v>
      </c>
      <c r="J81" s="129">
        <v>8.1072045923428693</v>
      </c>
      <c r="K81" s="129">
        <v>13.055671307791201</v>
      </c>
      <c r="L81" s="129">
        <v>9.8695976078276306</v>
      </c>
      <c r="M81" s="129">
        <v>6.4438602512477496</v>
      </c>
      <c r="N81" s="129">
        <v>-5.0677984783585401</v>
      </c>
      <c r="O81" s="129">
        <v>-6.3863998669836901</v>
      </c>
      <c r="P81" s="129">
        <v>-3.86295519833843</v>
      </c>
      <c r="Q81" s="129">
        <v>-8.1306085438540894</v>
      </c>
      <c r="R81" s="129">
        <v>-3.4093830766197999</v>
      </c>
      <c r="S81" s="129">
        <v>-3.54964570599667</v>
      </c>
      <c r="T81" s="129">
        <v>14.975848352473999</v>
      </c>
      <c r="U81" s="129">
        <v>12.884471318257001</v>
      </c>
      <c r="V81" s="129">
        <v>16.450986845617201</v>
      </c>
      <c r="W81" s="129">
        <v>16.8014296362994</v>
      </c>
      <c r="X81" s="129">
        <v>15.4386966935357</v>
      </c>
      <c r="Y81" s="129">
        <v>13.303657268660899</v>
      </c>
      <c r="Z81" s="129">
        <v>0.471274293444991</v>
      </c>
      <c r="AA81" s="129">
        <v>-1.75799686378952</v>
      </c>
      <c r="AB81" s="129">
        <v>1.00735440274037</v>
      </c>
      <c r="AC81" s="129">
        <v>-2.17461905607537</v>
      </c>
      <c r="AD81" s="129">
        <v>0.95405824988152499</v>
      </c>
      <c r="AE81" s="129">
        <v>4.3275747344679596</v>
      </c>
      <c r="AF81" s="129">
        <v>1.8930325358232301</v>
      </c>
      <c r="AG81" s="129">
        <v>0.52957054423858596</v>
      </c>
      <c r="AH81" s="129">
        <v>1.20310378052998</v>
      </c>
      <c r="AI81" s="129">
        <v>-1.3671844483272699</v>
      </c>
      <c r="AJ81" s="129">
        <v>6.2956456438539599</v>
      </c>
      <c r="AK81" s="129">
        <v>2.8040271588208898</v>
      </c>
      <c r="AL81" s="129">
        <v>-0.54404727758220295</v>
      </c>
      <c r="AM81" s="129">
        <v>1.72736447495241</v>
      </c>
      <c r="AN81" s="129">
        <v>1.3071649048724401</v>
      </c>
      <c r="AO81" s="129">
        <v>-3.45281640341434</v>
      </c>
      <c r="AP81" s="129">
        <v>0.216740239130294</v>
      </c>
      <c r="AQ81" s="129">
        <v>-2.51868960345183</v>
      </c>
      <c r="AR81" s="129">
        <v>1.03047173783205</v>
      </c>
      <c r="AS81" s="129">
        <v>2.2642067184786399</v>
      </c>
      <c r="AT81" s="129">
        <v>2.5413147776940601</v>
      </c>
      <c r="AU81" s="129">
        <v>0.38212775255591303</v>
      </c>
      <c r="AV81" s="129">
        <v>0.87080286914385396</v>
      </c>
      <c r="AW81" s="130">
        <v>-0.90609342871218601</v>
      </c>
      <c r="AY81" s="1">
        <f t="shared" si="9"/>
        <v>12.758781163633525</v>
      </c>
      <c r="AZ81" s="1">
        <f t="shared" si="6"/>
        <v>3.4330828891461955</v>
      </c>
      <c r="BA81" s="1"/>
      <c r="BB81" s="58">
        <f>Forcing!B81-(G81-G80)*Je22_Wm2</f>
        <v>0.36993732074867774</v>
      </c>
      <c r="BC81" s="2">
        <f>Forcing!M81-(N81-N80)*Je22_Wm2</f>
        <v>-5.0683141210467547E-2</v>
      </c>
      <c r="BD81" s="2">
        <f>Forcing!C81-(T81-T80)*Je22_Wm2</f>
        <v>0.55020327569883754</v>
      </c>
      <c r="BE81" s="2">
        <f>Forcing!D81-(AF81-AF80)*Je22_Wm2</f>
        <v>0.1022896367290651</v>
      </c>
      <c r="BF81" s="2">
        <f>Forcing!E81-(AL81-AL80)*Je22_Wm2</f>
        <v>2.9475383651730629E-2</v>
      </c>
      <c r="BG81" s="2">
        <f>Forcing!F81-(Z81-Z80)*Je22_Wm2</f>
        <v>5.3000786183307627E-2</v>
      </c>
      <c r="BH81" s="66">
        <f>Forcing!K81-(AR81-AR80)*Je22_Wm2</f>
        <v>-8.7829019839351583E-2</v>
      </c>
    </row>
    <row r="82" spans="1:60">
      <c r="A82">
        <v>1927</v>
      </c>
      <c r="B82" s="1">
        <f t="shared" si="7"/>
        <v>17.318051143317231</v>
      </c>
      <c r="C82">
        <v>1927</v>
      </c>
      <c r="D82" s="46">
        <v>0.60046739999999998</v>
      </c>
      <c r="E82" s="46">
        <f>'KNMI Hist N'!Z80</f>
        <v>0.65343333333336773</v>
      </c>
      <c r="F82" s="1">
        <f t="shared" si="8"/>
        <v>0.32009916376842806</v>
      </c>
      <c r="G82" s="128">
        <v>9.8750800637436598</v>
      </c>
      <c r="H82" s="129">
        <v>6.4805401235823199</v>
      </c>
      <c r="I82" s="129">
        <v>13.2298559366474</v>
      </c>
      <c r="J82" s="129">
        <v>8.9497376917454901</v>
      </c>
      <c r="K82" s="129">
        <v>13.252969323134501</v>
      </c>
      <c r="L82" s="129">
        <v>10.3449038770475</v>
      </c>
      <c r="M82" s="129">
        <v>6.9924734303045897</v>
      </c>
      <c r="N82" s="129">
        <v>-5.2396959425221397</v>
      </c>
      <c r="O82" s="129">
        <v>-6.1558962120241398</v>
      </c>
      <c r="P82" s="129">
        <v>-3.9903770415598299</v>
      </c>
      <c r="Q82" s="129">
        <v>-8.0466992661516095</v>
      </c>
      <c r="R82" s="129">
        <v>-4.04305805958181</v>
      </c>
      <c r="S82" s="129">
        <v>-3.9624491332933101</v>
      </c>
      <c r="T82" s="129">
        <v>15.3269229159955</v>
      </c>
      <c r="U82" s="129">
        <v>13.275920150950499</v>
      </c>
      <c r="V82" s="129">
        <v>16.973312586904001</v>
      </c>
      <c r="W82" s="129">
        <v>17.0206895393931</v>
      </c>
      <c r="X82" s="129">
        <v>15.778855083625199</v>
      </c>
      <c r="Y82" s="129">
        <v>13.5858372191045</v>
      </c>
      <c r="Z82" s="129">
        <v>0.56793447392611796</v>
      </c>
      <c r="AA82" s="129">
        <v>-1.6205210143906601</v>
      </c>
      <c r="AB82" s="129">
        <v>1.0516313280995799</v>
      </c>
      <c r="AC82" s="129">
        <v>-2.0613480662618202</v>
      </c>
      <c r="AD82" s="129">
        <v>1.1363697649753099</v>
      </c>
      <c r="AE82" s="129">
        <v>4.3335403572081699</v>
      </c>
      <c r="AF82" s="129">
        <v>1.8264938251995899</v>
      </c>
      <c r="AG82" s="129">
        <v>0.58978882354052897</v>
      </c>
      <c r="AH82" s="129">
        <v>1.2428292943010499</v>
      </c>
      <c r="AI82" s="129">
        <v>-1.70083699650425</v>
      </c>
      <c r="AJ82" s="129">
        <v>6.3501902886751997</v>
      </c>
      <c r="AK82" s="129">
        <v>2.6504977159854302</v>
      </c>
      <c r="AL82" s="129">
        <v>-0.47649737478976401</v>
      </c>
      <c r="AM82" s="129">
        <v>1.60910589096579</v>
      </c>
      <c r="AN82" s="129">
        <v>1.2313678750045101</v>
      </c>
      <c r="AO82" s="129">
        <v>-3.4369021005087901</v>
      </c>
      <c r="AP82" s="129">
        <v>0.46532978815050102</v>
      </c>
      <c r="AQ82" s="129">
        <v>-2.2513883275608402</v>
      </c>
      <c r="AR82" s="129">
        <v>1.3985486121199699</v>
      </c>
      <c r="AS82" s="129">
        <v>2.5534035227725802</v>
      </c>
      <c r="AT82" s="129">
        <v>2.8722772037678199</v>
      </c>
      <c r="AU82" s="129">
        <v>1.0847904616450601</v>
      </c>
      <c r="AV82" s="129">
        <v>1.21944608323502</v>
      </c>
      <c r="AW82" s="130">
        <v>-0.73717421082062695</v>
      </c>
      <c r="AY82" s="1">
        <f t="shared" si="9"/>
        <v>13.403706509929274</v>
      </c>
      <c r="AZ82" s="1">
        <f t="shared" si="6"/>
        <v>3.5286264461856138</v>
      </c>
      <c r="BA82" s="1"/>
      <c r="BB82" s="58">
        <f>Forcing!B82-(G82-G81)*Je22_Wm2</f>
        <v>0.42721690887181912</v>
      </c>
      <c r="BC82" s="2">
        <f>Forcing!M82-(N82-N81)*Je22_Wm2</f>
        <v>-2.9655747544046901E-3</v>
      </c>
      <c r="BD82" s="2">
        <f>Forcing!C82-(T82-T81)*Je22_Wm2</f>
        <v>0.49368169605314832</v>
      </c>
      <c r="BE82" s="2">
        <f>Forcing!D82-(AF82-AF81)*Je22_Wm2</f>
        <v>0.10899953929728054</v>
      </c>
      <c r="BF82" s="2">
        <f>Forcing!E82-(AL82-AL81)*Je22_Wm2</f>
        <v>-1.5269089634104581E-2</v>
      </c>
      <c r="BG82" s="2">
        <f>Forcing!F82-(Z82-Z81)*Je22_Wm2</f>
        <v>-0.18162097207877984</v>
      </c>
      <c r="BH82" s="66">
        <f>Forcing!K82-(AR82-AR81)*Je22_Wm2</f>
        <v>-0.17423453893279825</v>
      </c>
    </row>
    <row r="83" spans="1:60">
      <c r="A83">
        <v>1928</v>
      </c>
      <c r="B83" s="1">
        <f t="shared" si="7"/>
        <v>18.044698969404187</v>
      </c>
      <c r="C83">
        <v>1928</v>
      </c>
      <c r="D83" s="46">
        <v>0.3020292</v>
      </c>
      <c r="E83" s="46">
        <f>'KNMI Hist N'!Z81</f>
        <v>0.34825000000000728</v>
      </c>
      <c r="F83" s="1">
        <f t="shared" si="8"/>
        <v>0.31496673202458614</v>
      </c>
      <c r="G83" s="128">
        <v>10.3566134557061</v>
      </c>
      <c r="H83" s="129">
        <v>6.5734795049335499</v>
      </c>
      <c r="I83" s="129">
        <v>13.744480877933601</v>
      </c>
      <c r="J83" s="129">
        <v>9.4594341074545003</v>
      </c>
      <c r="K83" s="129">
        <v>14.0630581940908</v>
      </c>
      <c r="L83" s="129">
        <v>10.836742674132299</v>
      </c>
      <c r="M83" s="129">
        <v>7.4624853756921796</v>
      </c>
      <c r="N83" s="129">
        <v>-5.3190041154168197</v>
      </c>
      <c r="O83" s="129">
        <v>-5.8848214157450602</v>
      </c>
      <c r="P83" s="129">
        <v>-3.9592025796638701</v>
      </c>
      <c r="Q83" s="129">
        <v>-8.5663070077401802</v>
      </c>
      <c r="R83" s="129">
        <v>-4.2735791032352903</v>
      </c>
      <c r="S83" s="129">
        <v>-3.9111104706996902</v>
      </c>
      <c r="T83" s="129">
        <v>15.8085974657438</v>
      </c>
      <c r="U83" s="129">
        <v>13.649767798646799</v>
      </c>
      <c r="V83" s="129">
        <v>17.475610062479699</v>
      </c>
      <c r="W83" s="129">
        <v>17.5421077162122</v>
      </c>
      <c r="X83" s="129">
        <v>16.389088446274901</v>
      </c>
      <c r="Y83" s="129">
        <v>13.9864133051056</v>
      </c>
      <c r="Z83" s="129">
        <v>0.47326213283699098</v>
      </c>
      <c r="AA83" s="129">
        <v>-1.4782436309735201</v>
      </c>
      <c r="AB83" s="129">
        <v>1.2043066816550401</v>
      </c>
      <c r="AC83" s="129">
        <v>-2.7086153632592</v>
      </c>
      <c r="AD83" s="129">
        <v>1.10920689181416</v>
      </c>
      <c r="AE83" s="129">
        <v>4.2396560849484803</v>
      </c>
      <c r="AF83" s="129">
        <v>1.81655805077739</v>
      </c>
      <c r="AG83" s="129">
        <v>0.39612163731982603</v>
      </c>
      <c r="AH83" s="129">
        <v>1.4805318638746501</v>
      </c>
      <c r="AI83" s="129">
        <v>-1.6311509719716699</v>
      </c>
      <c r="AJ83" s="129">
        <v>6.3392518075541897</v>
      </c>
      <c r="AK83" s="129">
        <v>2.49803591710997</v>
      </c>
      <c r="AL83" s="129">
        <v>-0.64676626847669305</v>
      </c>
      <c r="AM83" s="129">
        <v>1.1769321753753801</v>
      </c>
      <c r="AN83" s="129">
        <v>1.4585102732749999</v>
      </c>
      <c r="AO83" s="129">
        <v>-3.8922155617557501</v>
      </c>
      <c r="AP83" s="129">
        <v>0.52508790842217801</v>
      </c>
      <c r="AQ83" s="129">
        <v>-2.5021461377002798</v>
      </c>
      <c r="AR83" s="129">
        <v>1.4511811594692701</v>
      </c>
      <c r="AS83" s="129">
        <v>2.52449231859103</v>
      </c>
      <c r="AT83" s="129">
        <v>2.8374436613752798</v>
      </c>
      <c r="AU83" s="129">
        <v>1.2440632411814601</v>
      </c>
      <c r="AV83" s="129">
        <v>1.25464127561778</v>
      </c>
      <c r="AW83" s="130">
        <v>-0.604734699419192</v>
      </c>
      <c r="AY83" s="1">
        <f t="shared" si="9"/>
        <v>13.583828424933939</v>
      </c>
      <c r="AZ83" s="1">
        <f t="shared" si="6"/>
        <v>3.2272149692278393</v>
      </c>
      <c r="BA83" s="1"/>
      <c r="BB83" s="58">
        <f>Forcing!B83-(G83-G82)*Je22_Wm2</f>
        <v>0.35547576359132471</v>
      </c>
      <c r="BC83" s="2">
        <f>Forcing!M83-(N83-N82)*Je22_Wm2</f>
        <v>-6.5858324632403681E-2</v>
      </c>
      <c r="BD83" s="2">
        <f>Forcing!C83-(T83-T82)*Je22_Wm2</f>
        <v>0.42911110460630558</v>
      </c>
      <c r="BE83" s="2">
        <f>Forcing!D83-(AF83-AF82)*Je22_Wm2</f>
        <v>7.5817115916186173E-2</v>
      </c>
      <c r="BF83" s="2">
        <f>Forcing!E83-(AL83-AL82)*Je22_Wm2</f>
        <v>0.11191604297958294</v>
      </c>
      <c r="BG83" s="2">
        <f>Forcing!F83-(Z83-Z82)*Je22_Wm2</f>
        <v>-6.4788476183652133E-2</v>
      </c>
      <c r="BH83" s="66">
        <f>Forcing!K83-(AR83-AR82)*Je22_Wm2</f>
        <v>-8.5422811903915374E-2</v>
      </c>
    </row>
    <row r="84" spans="1:60">
      <c r="A84">
        <v>1929</v>
      </c>
      <c r="B84" s="1">
        <f t="shared" si="7"/>
        <v>18.59944542673108</v>
      </c>
      <c r="C84">
        <v>1929</v>
      </c>
      <c r="D84" s="46">
        <v>0.38696589999999997</v>
      </c>
      <c r="E84" s="46">
        <f>'KNMI Hist N'!Z82</f>
        <v>0.43164999999997633</v>
      </c>
      <c r="F84" s="1">
        <f t="shared" si="8"/>
        <v>0.33029405468636791</v>
      </c>
      <c r="G84" s="128">
        <v>10.8894656741288</v>
      </c>
      <c r="H84" s="129">
        <v>7.09846668245007</v>
      </c>
      <c r="I84" s="129">
        <v>14.172175694013101</v>
      </c>
      <c r="J84" s="129">
        <v>10.129490414200401</v>
      </c>
      <c r="K84" s="129">
        <v>14.262498501957801</v>
      </c>
      <c r="L84" s="129">
        <v>11.2752911498656</v>
      </c>
      <c r="M84" s="129">
        <v>8.3988716022857499</v>
      </c>
      <c r="N84" s="129">
        <v>-5.49048495903358</v>
      </c>
      <c r="O84" s="129">
        <v>-6.1515606996596199</v>
      </c>
      <c r="P84" s="129">
        <v>-4.24371900394382</v>
      </c>
      <c r="Q84" s="129">
        <v>-8.7516506320860898</v>
      </c>
      <c r="R84" s="129">
        <v>-4.2854452460549899</v>
      </c>
      <c r="S84" s="129">
        <v>-4.0200492134233796</v>
      </c>
      <c r="T84" s="129">
        <v>16.0787176145705</v>
      </c>
      <c r="U84" s="129">
        <v>13.911802837400099</v>
      </c>
      <c r="V84" s="129">
        <v>17.7373169023722</v>
      </c>
      <c r="W84" s="129">
        <v>17.8399776070118</v>
      </c>
      <c r="X84" s="129">
        <v>16.742837762321301</v>
      </c>
      <c r="Y84" s="129">
        <v>14.1616529637472</v>
      </c>
      <c r="Z84" s="129">
        <v>0.11395557397197</v>
      </c>
      <c r="AA84" s="129">
        <v>-1.69178985144232</v>
      </c>
      <c r="AB84" s="129">
        <v>1.0445609228652599</v>
      </c>
      <c r="AC84" s="129">
        <v>-3.07813829378849</v>
      </c>
      <c r="AD84" s="129">
        <v>0.50600954233475004</v>
      </c>
      <c r="AE84" s="129">
        <v>3.7891355498906498</v>
      </c>
      <c r="AF84" s="129">
        <v>2.0388562025762802</v>
      </c>
      <c r="AG84" s="129">
        <v>0.43299971845061003</v>
      </c>
      <c r="AH84" s="129">
        <v>1.96219485841552</v>
      </c>
      <c r="AI84" s="129">
        <v>-1.2663821937937501</v>
      </c>
      <c r="AJ84" s="129">
        <v>6.47720916550296</v>
      </c>
      <c r="AK84" s="129">
        <v>2.5882594643060601</v>
      </c>
      <c r="AL84" s="129">
        <v>-0.62083641294369396</v>
      </c>
      <c r="AM84" s="129">
        <v>1.37053425198095</v>
      </c>
      <c r="AN84" s="129">
        <v>1.4293083640189801</v>
      </c>
      <c r="AO84" s="129">
        <v>-3.9143663859009901</v>
      </c>
      <c r="AP84" s="129">
        <v>0.62892729362244404</v>
      </c>
      <c r="AQ84" s="129">
        <v>-2.6185855884398599</v>
      </c>
      <c r="AR84" s="129">
        <v>1.4713018999797201</v>
      </c>
      <c r="AS84" s="129">
        <v>2.5145408500916999</v>
      </c>
      <c r="AT84" s="129">
        <v>2.77129173601748</v>
      </c>
      <c r="AU84" s="129">
        <v>1.47829419957487</v>
      </c>
      <c r="AV84" s="129">
        <v>1.3248741251335401</v>
      </c>
      <c r="AW84" s="130">
        <v>-0.73249141091899195</v>
      </c>
      <c r="AY84" s="1">
        <f t="shared" si="9"/>
        <v>13.591509919121195</v>
      </c>
      <c r="AZ84" s="1">
        <f t="shared" si="6"/>
        <v>2.7020442449923952</v>
      </c>
      <c r="BA84" s="1"/>
      <c r="BB84" s="58">
        <f>Forcing!B84-(G84-G83)*Je22_Wm2</f>
        <v>0.21984777235950304</v>
      </c>
      <c r="BC84" s="2">
        <f>Forcing!M84-(N84-N83)*Je22_Wm2</f>
        <v>-1.5194196113991851E-2</v>
      </c>
      <c r="BD84" s="2">
        <f>Forcing!C84-(T84-T83)*Je22_Wm2</f>
        <v>0.5769453875786188</v>
      </c>
      <c r="BE84" s="2">
        <f>Forcing!D84-(AF84-AF83)*Je22_Wm2</f>
        <v>-6.6449152267110845E-2</v>
      </c>
      <c r="BF84" s="2">
        <f>Forcing!E84-(AL84-AL83)*Je22_Wm2</f>
        <v>-1.5822520285992434E-2</v>
      </c>
      <c r="BG84" s="2">
        <f>Forcing!F84-(Z84-Z83)*Je22_Wm2</f>
        <v>9.7550373055178052E-2</v>
      </c>
      <c r="BH84" s="66">
        <f>Forcing!K84-(AR84-AR83)*Je22_Wm2</f>
        <v>-0.17478697985698943</v>
      </c>
    </row>
    <row r="85" spans="1:60">
      <c r="A85">
        <v>1930</v>
      </c>
      <c r="B85" s="1">
        <f t="shared" si="7"/>
        <v>19.314911610305959</v>
      </c>
      <c r="C85">
        <v>1930</v>
      </c>
      <c r="D85" s="46">
        <v>0.50164310000000001</v>
      </c>
      <c r="E85" s="46">
        <f>'KNMI Hist N'!Z83</f>
        <v>0.54725000000000534</v>
      </c>
      <c r="F85" s="1">
        <f t="shared" si="8"/>
        <v>0.32873051816376764</v>
      </c>
      <c r="G85" s="128">
        <v>11.420362424100199</v>
      </c>
      <c r="H85" s="129">
        <v>7.6007341725019799</v>
      </c>
      <c r="I85" s="129">
        <v>14.8830883839546</v>
      </c>
      <c r="J85" s="129">
        <v>10.5956448975894</v>
      </c>
      <c r="K85" s="129">
        <v>14.804095638823799</v>
      </c>
      <c r="L85" s="129">
        <v>11.7972362451197</v>
      </c>
      <c r="M85" s="129">
        <v>8.8413752066118398</v>
      </c>
      <c r="N85" s="129">
        <v>-5.6182843923325603</v>
      </c>
      <c r="O85" s="129">
        <v>-6.2328373633454097</v>
      </c>
      <c r="P85" s="129">
        <v>-4.4470730493983703</v>
      </c>
      <c r="Q85" s="129">
        <v>-8.6387127055376798</v>
      </c>
      <c r="R85" s="129">
        <v>-4.5119878883852396</v>
      </c>
      <c r="S85" s="129">
        <v>-4.2608109549960904</v>
      </c>
      <c r="T85" s="129">
        <v>16.581527456924299</v>
      </c>
      <c r="U85" s="129">
        <v>15.006357864613999</v>
      </c>
      <c r="V85" s="129">
        <v>18.007547142439499</v>
      </c>
      <c r="W85" s="129">
        <v>18.347218644206102</v>
      </c>
      <c r="X85" s="129">
        <v>16.991538706685301</v>
      </c>
      <c r="Y85" s="129">
        <v>14.554974926676399</v>
      </c>
      <c r="Z85" s="129">
        <v>0.154039722097224</v>
      </c>
      <c r="AA85" s="129">
        <v>-1.5682889092916401</v>
      </c>
      <c r="AB85" s="129">
        <v>1.30176905661688</v>
      </c>
      <c r="AC85" s="129">
        <v>-2.8648524507848299</v>
      </c>
      <c r="AD85" s="129">
        <v>0.36677708064129499</v>
      </c>
      <c r="AE85" s="129">
        <v>3.53479383330443</v>
      </c>
      <c r="AF85" s="129">
        <v>2.0215810536178802</v>
      </c>
      <c r="AG85" s="129">
        <v>0.63690576057871595</v>
      </c>
      <c r="AH85" s="129">
        <v>1.8797259575480501</v>
      </c>
      <c r="AI85" s="129">
        <v>-1.14686835323689</v>
      </c>
      <c r="AJ85" s="129">
        <v>6.1044328622830601</v>
      </c>
      <c r="AK85" s="129">
        <v>2.6337090409164801</v>
      </c>
      <c r="AL85" s="129">
        <v>-0.54908983959610003</v>
      </c>
      <c r="AM85" s="129">
        <v>1.4520324913665199</v>
      </c>
      <c r="AN85" s="129">
        <v>1.1387832900027</v>
      </c>
      <c r="AO85" s="129">
        <v>-3.51401809757099</v>
      </c>
      <c r="AP85" s="129">
        <v>0.56152194089691998</v>
      </c>
      <c r="AQ85" s="129">
        <v>-2.3837688226756502</v>
      </c>
      <c r="AR85" s="129">
        <v>1.5482238420027099</v>
      </c>
      <c r="AS85" s="129">
        <v>2.57705511704033</v>
      </c>
      <c r="AT85" s="129">
        <v>2.6279298504058</v>
      </c>
      <c r="AU85" s="129">
        <v>1.8362165787436899</v>
      </c>
      <c r="AV85" s="129">
        <v>1.6513738733961001</v>
      </c>
      <c r="AW85" s="130">
        <v>-0.951456209572344</v>
      </c>
      <c r="AY85" s="1">
        <f t="shared" si="9"/>
        <v>14.137997842713453</v>
      </c>
      <c r="AZ85" s="1">
        <f t="shared" si="6"/>
        <v>2.7176354186132539</v>
      </c>
      <c r="BA85" s="1"/>
      <c r="BB85" s="58">
        <f>Forcing!B85-(G85-G84)*Je22_Wm2</f>
        <v>0.33033111826776118</v>
      </c>
      <c r="BC85" s="2">
        <f>Forcing!M85-(N85-N84)*Je22_Wm2</f>
        <v>-4.8243251921333261E-2</v>
      </c>
      <c r="BD85" s="2">
        <f>Forcing!C85-(T85-T84)*Je22_Wm2</f>
        <v>0.44698208789829125</v>
      </c>
      <c r="BE85" s="2">
        <f>Forcing!D85-(AF85-AF84)*Je22_Wm2</f>
        <v>8.4001867503166405E-2</v>
      </c>
      <c r="BF85" s="2">
        <f>Forcing!E85-(AL85-AL84)*Je22_Wm2</f>
        <v>-4.4256852048855828E-2</v>
      </c>
      <c r="BG85" s="2">
        <f>Forcing!F85-(Z85-Z84)*Je22_Wm2</f>
        <v>-0.15246825598578273</v>
      </c>
      <c r="BH85" s="66">
        <f>Forcing!K85-(AR85-AR84)*Je22_Wm2</f>
        <v>-0.11180512599627671</v>
      </c>
    </row>
    <row r="86" spans="1:60">
      <c r="A86">
        <v>1931</v>
      </c>
      <c r="B86" s="1">
        <f t="shared" si="7"/>
        <v>20.094016360708537</v>
      </c>
      <c r="C86">
        <v>1931</v>
      </c>
      <c r="D86" s="46">
        <v>0.466005</v>
      </c>
      <c r="E86" s="46">
        <f>'KNMI Hist N'!Z84</f>
        <v>0.51266666666668448</v>
      </c>
      <c r="F86" s="1">
        <f t="shared" si="8"/>
        <v>0.29518991358766472</v>
      </c>
      <c r="G86" s="128">
        <v>11.948179098166699</v>
      </c>
      <c r="H86" s="129">
        <v>8.1951551715700806</v>
      </c>
      <c r="I86" s="129">
        <v>15.449839512488101</v>
      </c>
      <c r="J86" s="129">
        <v>11.5042362546244</v>
      </c>
      <c r="K86" s="129">
        <v>15.179104356367899</v>
      </c>
      <c r="L86" s="129">
        <v>12.416701583622199</v>
      </c>
      <c r="M86" s="129">
        <v>8.9440377103273505</v>
      </c>
      <c r="N86" s="129">
        <v>-5.9640209743786503</v>
      </c>
      <c r="O86" s="129">
        <v>-6.6751765369445097</v>
      </c>
      <c r="P86" s="129">
        <v>-4.9844819238780298</v>
      </c>
      <c r="Q86" s="129">
        <v>-8.94271618154586</v>
      </c>
      <c r="R86" s="129">
        <v>-4.4002613056443902</v>
      </c>
      <c r="S86" s="129">
        <v>-4.8174689238804502</v>
      </c>
      <c r="T86" s="129">
        <v>17.056063614681602</v>
      </c>
      <c r="U86" s="129">
        <v>15.0481003997283</v>
      </c>
      <c r="V86" s="129">
        <v>18.593301128758998</v>
      </c>
      <c r="W86" s="129">
        <v>19.262371160793101</v>
      </c>
      <c r="X86" s="129">
        <v>17.1213078264723</v>
      </c>
      <c r="Y86" s="129">
        <v>15.2552375576554</v>
      </c>
      <c r="Z86" s="129">
        <v>-6.0681001981008802E-3</v>
      </c>
      <c r="AA86" s="129">
        <v>-1.5322643299443099</v>
      </c>
      <c r="AB86" s="129">
        <v>1.0783599631071401</v>
      </c>
      <c r="AC86" s="129">
        <v>-3.2939714297235798</v>
      </c>
      <c r="AD86" s="129">
        <v>0.15826880323700701</v>
      </c>
      <c r="AE86" s="129">
        <v>3.55926649233324</v>
      </c>
      <c r="AF86" s="129">
        <v>2.0427995438821802</v>
      </c>
      <c r="AG86" s="129">
        <v>0.78404444290323505</v>
      </c>
      <c r="AH86" s="129">
        <v>1.8670902010366599</v>
      </c>
      <c r="AI86" s="129">
        <v>-1.48718181473551</v>
      </c>
      <c r="AJ86" s="129">
        <v>6.0801900668252999</v>
      </c>
      <c r="AK86" s="129">
        <v>2.9698548233812199</v>
      </c>
      <c r="AL86" s="129">
        <v>-0.78050950065043001</v>
      </c>
      <c r="AM86" s="129">
        <v>1.1201168908561101</v>
      </c>
      <c r="AN86" s="129">
        <v>1.10897483840078</v>
      </c>
      <c r="AO86" s="129">
        <v>-3.7624488392339699</v>
      </c>
      <c r="AP86" s="129">
        <v>0.56653842402332599</v>
      </c>
      <c r="AQ86" s="129">
        <v>-2.9357288172984002</v>
      </c>
      <c r="AR86" s="129">
        <v>1.7043963597624301</v>
      </c>
      <c r="AS86" s="129">
        <v>2.8554461797715698</v>
      </c>
      <c r="AT86" s="129">
        <v>2.6007343412656301</v>
      </c>
      <c r="AU86" s="129">
        <v>1.9273983874868701</v>
      </c>
      <c r="AV86" s="129">
        <v>1.78350455457626</v>
      </c>
      <c r="AW86" s="130">
        <v>-0.64510166428818205</v>
      </c>
      <c r="AY86" s="1">
        <f t="shared" si="9"/>
        <v>14.052660943099031</v>
      </c>
      <c r="AZ86" s="1">
        <f t="shared" si="6"/>
        <v>2.1044818449323319</v>
      </c>
      <c r="BA86" s="1"/>
      <c r="BB86" s="58">
        <f>Forcing!B86-(G86-G85)*Je22_Wm2</f>
        <v>0.36419184540470345</v>
      </c>
      <c r="BC86" s="2">
        <f>Forcing!M86-(N86-N85)*Je22_Wm2</f>
        <v>8.2020217450621907E-2</v>
      </c>
      <c r="BD86" s="2">
        <f>Forcing!C86-(T86-T85)*Je22_Wm2</f>
        <v>0.48071704603271492</v>
      </c>
      <c r="BE86" s="2">
        <f>Forcing!D86-(AF86-AF85)*Je22_Wm2</f>
        <v>6.3119317545869705E-2</v>
      </c>
      <c r="BF86" s="2">
        <f>Forcing!E86-(AL86-AL85)*Je22_Wm2</f>
        <v>0.1257612095147389</v>
      </c>
      <c r="BG86" s="2">
        <f>Forcing!F86-(Z86-Z85)*Je22_Wm2</f>
        <v>-2.935804235460325E-2</v>
      </c>
      <c r="BH86" s="66">
        <f>Forcing!K86-(AR86-AR85)*Je22_Wm2</f>
        <v>-0.12545963352878622</v>
      </c>
    </row>
    <row r="87" spans="1:60">
      <c r="A87">
        <v>1932</v>
      </c>
      <c r="B87" s="1">
        <f t="shared" si="7"/>
        <v>20.662031417069244</v>
      </c>
      <c r="C87">
        <v>1932</v>
      </c>
      <c r="D87" s="46">
        <v>0.23946970000000001</v>
      </c>
      <c r="E87" s="46">
        <f>'KNMI Hist N'!Z85</f>
        <v>0.28848333333329873</v>
      </c>
      <c r="F87" s="1">
        <f t="shared" si="8"/>
        <v>0.21685006943622478</v>
      </c>
      <c r="G87" s="128">
        <v>12.371054577361599</v>
      </c>
      <c r="H87" s="129">
        <v>8.7975056798600892</v>
      </c>
      <c r="I87" s="129">
        <v>15.824704811274801</v>
      </c>
      <c r="J87" s="129">
        <v>12.2622922896745</v>
      </c>
      <c r="K87" s="129">
        <v>15.435910617465099</v>
      </c>
      <c r="L87" s="129">
        <v>12.651353981276699</v>
      </c>
      <c r="M87" s="129">
        <v>9.2545600846187703</v>
      </c>
      <c r="N87" s="129">
        <v>-6.1754399726753597</v>
      </c>
      <c r="O87" s="129">
        <v>-7.2088309339177599</v>
      </c>
      <c r="P87" s="129">
        <v>-5.4092734771128903</v>
      </c>
      <c r="Q87" s="129">
        <v>-8.8123568634059293</v>
      </c>
      <c r="R87" s="129">
        <v>-4.4395059327493298</v>
      </c>
      <c r="S87" s="129">
        <v>-5.0072326561908804</v>
      </c>
      <c r="T87" s="129">
        <v>17.496554898104201</v>
      </c>
      <c r="U87" s="129">
        <v>15.278768831183701</v>
      </c>
      <c r="V87" s="129">
        <v>18.932805557837199</v>
      </c>
      <c r="W87" s="129">
        <v>19.970811400542701</v>
      </c>
      <c r="X87" s="129">
        <v>17.539613479582101</v>
      </c>
      <c r="Y87" s="129">
        <v>15.7607752213754</v>
      </c>
      <c r="Z87" s="129">
        <v>5.3271079485734299E-2</v>
      </c>
      <c r="AA87" s="129">
        <v>-1.64951425313476</v>
      </c>
      <c r="AB87" s="129">
        <v>1.1259148198211899</v>
      </c>
      <c r="AC87" s="129">
        <v>-3.22066882917512</v>
      </c>
      <c r="AD87" s="129">
        <v>0.29653824513684202</v>
      </c>
      <c r="AE87" s="129">
        <v>3.71408541478052</v>
      </c>
      <c r="AF87" s="129">
        <v>2.20614955963311</v>
      </c>
      <c r="AG87" s="129">
        <v>0.79459989807112796</v>
      </c>
      <c r="AH87" s="129">
        <v>2.5363803117029402</v>
      </c>
      <c r="AI87" s="129">
        <v>-1.74323918018363</v>
      </c>
      <c r="AJ87" s="129">
        <v>6.4898407899671904</v>
      </c>
      <c r="AK87" s="129">
        <v>2.95316597860795</v>
      </c>
      <c r="AL87" s="129">
        <v>-0.85056014818669901</v>
      </c>
      <c r="AM87" s="129">
        <v>0.76070487398258002</v>
      </c>
      <c r="AN87" s="129">
        <v>1.37915474414513</v>
      </c>
      <c r="AO87" s="129">
        <v>-3.8717751686025399</v>
      </c>
      <c r="AP87" s="129">
        <v>0.58912340737722402</v>
      </c>
      <c r="AQ87" s="129">
        <v>-3.1100085978358898</v>
      </c>
      <c r="AR87" s="129">
        <v>1.94927402624124</v>
      </c>
      <c r="AS87" s="129">
        <v>3.0610441715581</v>
      </c>
      <c r="AT87" s="129">
        <v>2.6286262126812101</v>
      </c>
      <c r="AU87" s="129">
        <v>2.0195821829631599</v>
      </c>
      <c r="AV87" s="129">
        <v>2.6072996562843498</v>
      </c>
      <c r="AW87" s="130">
        <v>-0.57018209228059002</v>
      </c>
      <c r="AY87" s="1">
        <f t="shared" si="9"/>
        <v>14.679249442602226</v>
      </c>
      <c r="AZ87" s="1">
        <f t="shared" si="6"/>
        <v>2.3081948652406261</v>
      </c>
      <c r="BA87" s="1"/>
      <c r="BB87" s="58">
        <f>Forcing!B87-(G87-G86)*Je22_Wm2</f>
        <v>0.33259932741996701</v>
      </c>
      <c r="BC87" s="2">
        <f>Forcing!M87-(N87-N86)*Je22_Wm2</f>
        <v>-4.8868020577434446E-3</v>
      </c>
      <c r="BD87" s="2">
        <f>Forcing!C87-(T87-T86)*Je22_Wm2</f>
        <v>0.51765091299456611</v>
      </c>
      <c r="BE87" s="2">
        <f>Forcing!D87-(AF87-AF86)*Je22_Wm2</f>
        <v>-2.2600359781327392E-2</v>
      </c>
      <c r="BF87" s="2">
        <f>Forcing!E87-(AL87-AL86)*Je22_Wm2</f>
        <v>9.14695212002304E-3</v>
      </c>
      <c r="BG87" s="2">
        <f>Forcing!F87-(Z87-Z86)*Je22_Wm2</f>
        <v>-0.16684663058366164</v>
      </c>
      <c r="BH87" s="66">
        <f>Forcing!K87-(AR87-AR86)*Je22_Wm2</f>
        <v>-0.27640003088334097</v>
      </c>
    </row>
    <row r="88" spans="1:60">
      <c r="A88">
        <v>1933</v>
      </c>
      <c r="B88" s="1">
        <f t="shared" si="7"/>
        <v>21.051477632850244</v>
      </c>
      <c r="C88">
        <v>1933</v>
      </c>
      <c r="D88" s="46">
        <v>0.24422250000000001</v>
      </c>
      <c r="E88" s="46">
        <f>'KNMI Hist N'!Z86</f>
        <v>0.30201666666667393</v>
      </c>
      <c r="F88" s="1">
        <f t="shared" si="8"/>
        <v>0.17568043413471141</v>
      </c>
      <c r="G88" s="128">
        <v>12.6465690158357</v>
      </c>
      <c r="H88" s="129">
        <v>8.9893964599380798</v>
      </c>
      <c r="I88" s="129">
        <v>16.4458791202055</v>
      </c>
      <c r="J88" s="129">
        <v>12.638686579143901</v>
      </c>
      <c r="K88" s="129">
        <v>15.5184873316049</v>
      </c>
      <c r="L88" s="129">
        <v>13.144617629377599</v>
      </c>
      <c r="M88" s="129">
        <v>9.1423469747446298</v>
      </c>
      <c r="N88" s="129">
        <v>-6.2914874853098501</v>
      </c>
      <c r="O88" s="129">
        <v>-7.2335160035297497</v>
      </c>
      <c r="P88" s="129">
        <v>-5.6479066175005297</v>
      </c>
      <c r="Q88" s="129">
        <v>-8.8938333934566796</v>
      </c>
      <c r="R88" s="129">
        <v>-4.47168524019109</v>
      </c>
      <c r="S88" s="129">
        <v>-5.2104961718712204</v>
      </c>
      <c r="T88" s="129">
        <v>17.819890015105699</v>
      </c>
      <c r="U88" s="129">
        <v>15.5163547127769</v>
      </c>
      <c r="V88" s="129">
        <v>19.139180379025401</v>
      </c>
      <c r="W88" s="129">
        <v>20.526835953065302</v>
      </c>
      <c r="X88" s="129">
        <v>17.8086786581895</v>
      </c>
      <c r="Y88" s="129">
        <v>16.1084003724716</v>
      </c>
      <c r="Z88" s="129">
        <v>6.4053033130856696E-2</v>
      </c>
      <c r="AA88" s="129">
        <v>-1.6525946930972399</v>
      </c>
      <c r="AB88" s="129">
        <v>1.25610352704421</v>
      </c>
      <c r="AC88" s="129">
        <v>-3.28361625988956</v>
      </c>
      <c r="AD88" s="129">
        <v>0.33280308910537199</v>
      </c>
      <c r="AE88" s="129">
        <v>3.6675695024914998</v>
      </c>
      <c r="AF88" s="129">
        <v>2.3065227955156802</v>
      </c>
      <c r="AG88" s="129">
        <v>0.39873754552177898</v>
      </c>
      <c r="AH88" s="129">
        <v>3.0240331397352902</v>
      </c>
      <c r="AI88" s="129">
        <v>-1.78293026266562</v>
      </c>
      <c r="AJ88" s="129">
        <v>6.8208079287401997</v>
      </c>
      <c r="AK88" s="129">
        <v>3.0719656262467701</v>
      </c>
      <c r="AL88" s="129">
        <v>-0.98932000667074405</v>
      </c>
      <c r="AM88" s="129">
        <v>0.40615505101889599</v>
      </c>
      <c r="AN88" s="129">
        <v>1.39909751210699</v>
      </c>
      <c r="AO88" s="129">
        <v>-3.8565760314904098</v>
      </c>
      <c r="AP88" s="129">
        <v>0.39331534777242799</v>
      </c>
      <c r="AQ88" s="129">
        <v>-3.2885919127616199</v>
      </c>
      <c r="AR88" s="129">
        <v>2.0744632492439199</v>
      </c>
      <c r="AS88" s="129">
        <v>2.9045894672342398</v>
      </c>
      <c r="AT88" s="129">
        <v>2.5982665473954398</v>
      </c>
      <c r="AU88" s="129">
        <v>1.98493241659996</v>
      </c>
      <c r="AV88" s="129">
        <v>3.0596236346407499</v>
      </c>
      <c r="AW88" s="130">
        <v>-0.17509581965081</v>
      </c>
      <c r="AY88" s="1">
        <f t="shared" si="9"/>
        <v>14.984121601015561</v>
      </c>
      <c r="AZ88" s="1">
        <f t="shared" si="6"/>
        <v>2.3375525851798606</v>
      </c>
      <c r="BA88" s="1"/>
      <c r="BB88" s="58">
        <f>Forcing!B88-(G88-G87)*Je22_Wm2</f>
        <v>0.46978853370758333</v>
      </c>
      <c r="BC88" s="2">
        <f>Forcing!M88-(N88-N87)*Je22_Wm2</f>
        <v>-6.7099294653981428E-2</v>
      </c>
      <c r="BD88" s="2">
        <f>Forcing!C88-(T88-T87)*Je22_Wm2</f>
        <v>0.60517389234206953</v>
      </c>
      <c r="BE88" s="2">
        <f>Forcing!D88-(AF88-AF87)*Je22_Wm2</f>
        <v>1.9541220516923911E-2</v>
      </c>
      <c r="BF88" s="2">
        <f>Forcing!E88-(AL88-AL87)*Je22_Wm2</f>
        <v>3.2751972118591967E-2</v>
      </c>
      <c r="BG88" s="2">
        <f>Forcing!F88-(Z88-Z87)*Je22_Wm2</f>
        <v>-0.13789459321362102</v>
      </c>
      <c r="BH88" s="66">
        <f>Forcing!K88-(AR88-AR87)*Je22_Wm2</f>
        <v>-0.1522444074846642</v>
      </c>
    </row>
    <row r="89" spans="1:60">
      <c r="A89">
        <v>1934</v>
      </c>
      <c r="B89" s="1">
        <f t="shared" si="7"/>
        <v>21.474487455716588</v>
      </c>
      <c r="C89">
        <v>1934</v>
      </c>
      <c r="D89" s="46">
        <v>0.28115570000000001</v>
      </c>
      <c r="E89" s="46">
        <f>'KNMI Hist N'!Z87</f>
        <v>0.33068333333334482</v>
      </c>
      <c r="F89" s="1">
        <f t="shared" si="8"/>
        <v>0.26606236612208289</v>
      </c>
      <c r="G89" s="128">
        <v>12.9368530769903</v>
      </c>
      <c r="H89" s="129">
        <v>9.0726838039460596</v>
      </c>
      <c r="I89" s="129">
        <v>16.540571372790499</v>
      </c>
      <c r="J89" s="129">
        <v>13.1572965301755</v>
      </c>
      <c r="K89" s="129">
        <v>15.823080060551</v>
      </c>
      <c r="L89" s="129">
        <v>13.502229557452599</v>
      </c>
      <c r="M89" s="129">
        <v>9.5252571370260899</v>
      </c>
      <c r="N89" s="129">
        <v>-6.5054276540548699</v>
      </c>
      <c r="O89" s="129">
        <v>-7.4865448232429399</v>
      </c>
      <c r="P89" s="129">
        <v>-5.6441807111061397</v>
      </c>
      <c r="Q89" s="129">
        <v>-9.0498055265251605</v>
      </c>
      <c r="R89" s="129">
        <v>-4.9617594997014898</v>
      </c>
      <c r="S89" s="129">
        <v>-5.38484770969864</v>
      </c>
      <c r="T89" s="129">
        <v>18.2607810979821</v>
      </c>
      <c r="U89" s="129">
        <v>15.749583164533099</v>
      </c>
      <c r="V89" s="129">
        <v>19.657586654791402</v>
      </c>
      <c r="W89" s="129">
        <v>21.121780679675801</v>
      </c>
      <c r="X89" s="129">
        <v>18.3451325631423</v>
      </c>
      <c r="Y89" s="129">
        <v>16.429822427767899</v>
      </c>
      <c r="Z89" s="129">
        <v>-2.2402006147240701E-2</v>
      </c>
      <c r="AA89" s="129">
        <v>-1.44664261194727</v>
      </c>
      <c r="AB89" s="129">
        <v>0.83769382343825505</v>
      </c>
      <c r="AC89" s="129">
        <v>-3.4036126819822399</v>
      </c>
      <c r="AD89" s="129">
        <v>0.25740171022288</v>
      </c>
      <c r="AE89" s="129">
        <v>3.6431497295321802</v>
      </c>
      <c r="AF89" s="129">
        <v>2.2640463466648102</v>
      </c>
      <c r="AG89" s="129">
        <v>0.30477530331914499</v>
      </c>
      <c r="AH89" s="129">
        <v>2.91539472248295</v>
      </c>
      <c r="AI89" s="129">
        <v>-1.7162506937173001</v>
      </c>
      <c r="AJ89" s="129">
        <v>6.87389946924712</v>
      </c>
      <c r="AK89" s="129">
        <v>2.9424129319921399</v>
      </c>
      <c r="AL89" s="129">
        <v>-1.05962403391285</v>
      </c>
      <c r="AM89" s="129">
        <v>0.48727044897689198</v>
      </c>
      <c r="AN89" s="129">
        <v>0.96027791786196903</v>
      </c>
      <c r="AO89" s="129">
        <v>-3.7985809758598799</v>
      </c>
      <c r="AP89" s="129">
        <v>0.22709531264709501</v>
      </c>
      <c r="AQ89" s="129">
        <v>-3.1741828731903499</v>
      </c>
      <c r="AR89" s="129">
        <v>2.2106946195844701</v>
      </c>
      <c r="AS89" s="129">
        <v>3.1407302088805</v>
      </c>
      <c r="AT89" s="129">
        <v>2.9260574283305898</v>
      </c>
      <c r="AU89" s="129">
        <v>2.0668900516248701</v>
      </c>
      <c r="AV89" s="129">
        <v>2.8898563026277002</v>
      </c>
      <c r="AW89" s="130">
        <v>2.99391064586963E-2</v>
      </c>
      <c r="AY89" s="1">
        <f t="shared" si="9"/>
        <v>15.14806837011642</v>
      </c>
      <c r="AZ89" s="1">
        <f t="shared" si="6"/>
        <v>2.21121529312612</v>
      </c>
      <c r="BA89" s="1"/>
      <c r="BB89" s="58">
        <f>Forcing!B89-(G89-G88)*Je22_Wm2</f>
        <v>0.56271459802299373</v>
      </c>
      <c r="BC89" s="2">
        <f>Forcing!M89-(N89-N88)*Je22_Wm2</f>
        <v>-8.1487552093427451E-3</v>
      </c>
      <c r="BD89" s="2">
        <f>Forcing!C89-(T89-T88)*Je22_Wm2</f>
        <v>0.54621763753375474</v>
      </c>
      <c r="BE89" s="2">
        <f>Forcing!D89-(AF89-AF88)*Je22_Wm2</f>
        <v>0.11079187473639027</v>
      </c>
      <c r="BF89" s="2">
        <f>Forcing!E89-(AL89-AL88)*Je22_Wm2</f>
        <v>8.1377009173477857E-3</v>
      </c>
      <c r="BG89" s="2">
        <f>Forcing!F89-(Z89-Z88)*Je22_Wm2</f>
        <v>-7.8713420608301513E-2</v>
      </c>
      <c r="BH89" s="66">
        <f>Forcing!K89-(AR89-AR88)*Je22_Wm2</f>
        <v>-9.029918098148168E-2</v>
      </c>
    </row>
    <row r="90" spans="1:60">
      <c r="A90">
        <v>1935</v>
      </c>
      <c r="B90" s="1">
        <f t="shared" si="7"/>
        <v>22.126061529790661</v>
      </c>
      <c r="C90">
        <v>1935</v>
      </c>
      <c r="D90" s="46">
        <v>0.52809930000000005</v>
      </c>
      <c r="E90" s="46">
        <f>'KNMI Hist N'!Z88</f>
        <v>0.57189999999999463</v>
      </c>
      <c r="F90" s="1">
        <f t="shared" si="8"/>
        <v>0.38163356332499371</v>
      </c>
      <c r="G90" s="128">
        <v>13.5034526426379</v>
      </c>
      <c r="H90" s="129">
        <v>9.66286519761295</v>
      </c>
      <c r="I90" s="129">
        <v>16.438999457918499</v>
      </c>
      <c r="J90" s="129">
        <v>14.2155447517691</v>
      </c>
      <c r="K90" s="129">
        <v>16.286706160244599</v>
      </c>
      <c r="L90" s="129">
        <v>14.300394169802599</v>
      </c>
      <c r="M90" s="129">
        <v>10.1162061184795</v>
      </c>
      <c r="N90" s="129">
        <v>-6.7353593975849302</v>
      </c>
      <c r="O90" s="129">
        <v>-8.0663127303534594</v>
      </c>
      <c r="P90" s="129">
        <v>-5.63089559600163</v>
      </c>
      <c r="Q90" s="129">
        <v>-9.1699457908521502</v>
      </c>
      <c r="R90" s="129">
        <v>-5.0830354021448798</v>
      </c>
      <c r="S90" s="129">
        <v>-5.7266074685725297</v>
      </c>
      <c r="T90" s="129">
        <v>18.8721418023887</v>
      </c>
      <c r="U90" s="129">
        <v>16.451202767738099</v>
      </c>
      <c r="V90" s="129">
        <v>20.210794455088799</v>
      </c>
      <c r="W90" s="129">
        <v>21.724264550837301</v>
      </c>
      <c r="X90" s="129">
        <v>18.863145463911899</v>
      </c>
      <c r="Y90" s="129">
        <v>17.111301774367501</v>
      </c>
      <c r="Z90" s="129">
        <v>-0.12333310311356301</v>
      </c>
      <c r="AA90" s="129">
        <v>-1.5865228685633901</v>
      </c>
      <c r="AB90" s="129">
        <v>0.64127022481612395</v>
      </c>
      <c r="AC90" s="129">
        <v>-3.5578487121114502</v>
      </c>
      <c r="AD90" s="129">
        <v>0.34497099693202299</v>
      </c>
      <c r="AE90" s="129">
        <v>3.54146484335888</v>
      </c>
      <c r="AF90" s="129">
        <v>2.2738103236431102</v>
      </c>
      <c r="AG90" s="129">
        <v>0.45317736147505699</v>
      </c>
      <c r="AH90" s="129">
        <v>2.73815375658093</v>
      </c>
      <c r="AI90" s="129">
        <v>-1.6990848295626599</v>
      </c>
      <c r="AJ90" s="129">
        <v>6.67621402360954</v>
      </c>
      <c r="AK90" s="129">
        <v>3.2005913061126998</v>
      </c>
      <c r="AL90" s="129">
        <v>-0.95192790224868795</v>
      </c>
      <c r="AM90" s="129">
        <v>0.52829778344322997</v>
      </c>
      <c r="AN90" s="129">
        <v>1.10197102299912</v>
      </c>
      <c r="AO90" s="129">
        <v>-3.6088791557847602</v>
      </c>
      <c r="AP90" s="129">
        <v>0.50622334195845398</v>
      </c>
      <c r="AQ90" s="129">
        <v>-3.2872525038594902</v>
      </c>
      <c r="AR90" s="129">
        <v>2.5627169530745801</v>
      </c>
      <c r="AS90" s="129">
        <v>3.89057559934355</v>
      </c>
      <c r="AT90" s="129">
        <v>3.1412209187209501</v>
      </c>
      <c r="AU90" s="129">
        <v>2.0306341705452802</v>
      </c>
      <c r="AV90" s="129">
        <v>3.2561028414208</v>
      </c>
      <c r="AW90" s="130">
        <v>0.49505123534233803</v>
      </c>
      <c r="AY90" s="1">
        <f t="shared" si="9"/>
        <v>15.89804867615921</v>
      </c>
      <c r="AZ90" s="1">
        <f t="shared" si="6"/>
        <v>2.3945960335213101</v>
      </c>
      <c r="BA90" s="1"/>
      <c r="BB90" s="58">
        <f>Forcing!B90-(G90-G89)*Je22_Wm2</f>
        <v>0.4300006697328404</v>
      </c>
      <c r="BC90" s="2">
        <f>Forcing!M90-(N90-N89)*Je22_Wm2</f>
        <v>5.8801273216743666E-4</v>
      </c>
      <c r="BD90" s="2">
        <f>Forcing!C90-(T90-T89)*Je22_Wm2</f>
        <v>0.45416700256350129</v>
      </c>
      <c r="BE90" s="2">
        <f>Forcing!D90-(AF90-AF89)*Je22_Wm2</f>
        <v>8.08765702964757E-2</v>
      </c>
      <c r="BF90" s="2">
        <f>Forcing!E90-(AL90-AL89)*Je22_Wm2</f>
        <v>-7.0281897763444623E-2</v>
      </c>
      <c r="BG90" s="2">
        <f>Forcing!F90-(Z90-Z89)*Je22_Wm2</f>
        <v>-7.0926788783913855E-2</v>
      </c>
      <c r="BH90" s="66">
        <f>Forcing!K90-(AR90-AR89)*Je22_Wm2</f>
        <v>-0.23320466909735832</v>
      </c>
    </row>
    <row r="91" spans="1:60">
      <c r="A91">
        <v>1936</v>
      </c>
      <c r="B91" s="1">
        <f t="shared" si="7"/>
        <v>22.970826908212562</v>
      </c>
      <c r="C91">
        <v>1936</v>
      </c>
      <c r="D91" s="46">
        <v>0.52109930000000004</v>
      </c>
      <c r="E91" s="46">
        <f>'KNMI Hist N'!Z89</f>
        <v>0.58721666666665351</v>
      </c>
      <c r="F91" s="1">
        <f t="shared" si="8"/>
        <v>0.38851984185995175</v>
      </c>
      <c r="G91" s="128">
        <v>14.165946678681101</v>
      </c>
      <c r="H91" s="129">
        <v>10.1992575996236</v>
      </c>
      <c r="I91" s="129">
        <v>17.4587441040578</v>
      </c>
      <c r="J91" s="129">
        <v>14.976267086051299</v>
      </c>
      <c r="K91" s="129">
        <v>16.926399968813101</v>
      </c>
      <c r="L91" s="129">
        <v>15.18987177514</v>
      </c>
      <c r="M91" s="129">
        <v>10.245139538400901</v>
      </c>
      <c r="N91" s="129">
        <v>-6.9293163366480499</v>
      </c>
      <c r="O91" s="129">
        <v>-8.0756538719878694</v>
      </c>
      <c r="P91" s="129">
        <v>-5.4244128246518697</v>
      </c>
      <c r="Q91" s="129">
        <v>-10.083930437551601</v>
      </c>
      <c r="R91" s="129">
        <v>-5.13103354569086</v>
      </c>
      <c r="S91" s="129">
        <v>-5.9315510033579999</v>
      </c>
      <c r="T91" s="129">
        <v>19.2749524247001</v>
      </c>
      <c r="U91" s="129">
        <v>16.736282456569299</v>
      </c>
      <c r="V91" s="129">
        <v>20.296580021236601</v>
      </c>
      <c r="W91" s="129">
        <v>22.363589345601401</v>
      </c>
      <c r="X91" s="129">
        <v>19.4821386355902</v>
      </c>
      <c r="Y91" s="129">
        <v>17.4961716645028</v>
      </c>
      <c r="Z91" s="129">
        <v>-0.17376014072642201</v>
      </c>
      <c r="AA91" s="129">
        <v>-1.3725130424527301</v>
      </c>
      <c r="AB91" s="129">
        <v>0.365559703428605</v>
      </c>
      <c r="AC91" s="129">
        <v>-3.6599081011810601</v>
      </c>
      <c r="AD91" s="129">
        <v>0.55232599439091301</v>
      </c>
      <c r="AE91" s="129">
        <v>3.2457347421821598</v>
      </c>
      <c r="AF91" s="129">
        <v>2.4530949638748099</v>
      </c>
      <c r="AG91" s="129">
        <v>0.41812752296268402</v>
      </c>
      <c r="AH91" s="129">
        <v>3.0871529685403298</v>
      </c>
      <c r="AI91" s="129">
        <v>-1.70075940311656</v>
      </c>
      <c r="AJ91" s="129">
        <v>7.0659397584973203</v>
      </c>
      <c r="AK91" s="129">
        <v>3.3950139724903101</v>
      </c>
      <c r="AL91" s="129">
        <v>-0.980395349067817</v>
      </c>
      <c r="AM91" s="129">
        <v>0.59495622428606199</v>
      </c>
      <c r="AN91" s="129">
        <v>1.24953496937328</v>
      </c>
      <c r="AO91" s="129">
        <v>-3.8142577704274601</v>
      </c>
      <c r="AP91" s="129">
        <v>0.33866223555186797</v>
      </c>
      <c r="AQ91" s="129">
        <v>-3.2708724041228301</v>
      </c>
      <c r="AR91" s="129">
        <v>2.7554552686505698</v>
      </c>
      <c r="AS91" s="129">
        <v>4.1192033863935</v>
      </c>
      <c r="AT91" s="129">
        <v>3.6578791786140599</v>
      </c>
      <c r="AU91" s="129">
        <v>2.4476395676747802</v>
      </c>
      <c r="AV91" s="129">
        <v>3.3167578337120802</v>
      </c>
      <c r="AW91" s="130">
        <v>0.23579637685843499</v>
      </c>
      <c r="AY91" s="1">
        <f t="shared" si="9"/>
        <v>16.400030830783187</v>
      </c>
      <c r="AZ91" s="1">
        <f t="shared" si="6"/>
        <v>2.2340841521020867</v>
      </c>
      <c r="BA91" s="1"/>
      <c r="BB91" s="58">
        <f>Forcing!B91-(G91-G90)*Je22_Wm2</f>
        <v>0.46602220361717211</v>
      </c>
      <c r="BC91" s="2">
        <f>Forcing!M91-(N91-N90)*Je22_Wm2</f>
        <v>-2.6796140841802651E-2</v>
      </c>
      <c r="BD91" s="2">
        <f>Forcing!C91-(T91-T90)*Je22_Wm2</f>
        <v>0.59712160354462096</v>
      </c>
      <c r="BE91" s="2">
        <f>Forcing!D91-(AF91-AF90)*Je22_Wm2</f>
        <v>-2.1854761583885482E-2</v>
      </c>
      <c r="BF91" s="2">
        <f>Forcing!E91-(AL91-AL90)*Je22_Wm2</f>
        <v>7.3276884474679144E-2</v>
      </c>
      <c r="BG91" s="2">
        <f>Forcing!F91-(Z91-Z90)*Je22_Wm2</f>
        <v>-0.10349780964241455</v>
      </c>
      <c r="BH91" s="66">
        <f>Forcing!K91-(AR91-AR90)*Je22_Wm2</f>
        <v>-0.10913939397268957</v>
      </c>
    </row>
    <row r="92" spans="1:60">
      <c r="A92">
        <v>1937</v>
      </c>
      <c r="B92" s="1">
        <f t="shared" si="7"/>
        <v>23.828903236714979</v>
      </c>
      <c r="C92">
        <v>1937</v>
      </c>
      <c r="D92" s="46">
        <v>0.54463150000000005</v>
      </c>
      <c r="E92" s="46">
        <f>'KNMI Hist N'!Z90</f>
        <v>0.60340000000002669</v>
      </c>
      <c r="F92" s="1">
        <f t="shared" si="8"/>
        <v>0.33593380906101777</v>
      </c>
      <c r="G92" s="128">
        <v>14.7547242750371</v>
      </c>
      <c r="H92" s="129">
        <v>10.4722589932997</v>
      </c>
      <c r="I92" s="129">
        <v>18.264572687496901</v>
      </c>
      <c r="J92" s="129">
        <v>15.868686674497299</v>
      </c>
      <c r="K92" s="129">
        <v>17.461162175950601</v>
      </c>
      <c r="L92" s="129">
        <v>15.728408626503899</v>
      </c>
      <c r="M92" s="129">
        <v>10.733256492474</v>
      </c>
      <c r="N92" s="129">
        <v>-7.07895531139381</v>
      </c>
      <c r="O92" s="129">
        <v>-8.2026677937565307</v>
      </c>
      <c r="P92" s="129">
        <v>-5.2277457015214903</v>
      </c>
      <c r="Q92" s="129">
        <v>-10.2328035944387</v>
      </c>
      <c r="R92" s="129">
        <v>-5.4993967868916203</v>
      </c>
      <c r="S92" s="129">
        <v>-6.2321626803606698</v>
      </c>
      <c r="T92" s="129">
        <v>19.578126535678901</v>
      </c>
      <c r="U92" s="129">
        <v>16.796675318031699</v>
      </c>
      <c r="V92" s="129">
        <v>20.908758428284699</v>
      </c>
      <c r="W92" s="129">
        <v>22.7564717138312</v>
      </c>
      <c r="X92" s="129">
        <v>19.377145842213999</v>
      </c>
      <c r="Y92" s="129">
        <v>18.051581376033099</v>
      </c>
      <c r="Z92" s="129">
        <v>3.1095587346325001E-2</v>
      </c>
      <c r="AA92" s="129">
        <v>-1.2563658013043399</v>
      </c>
      <c r="AB92" s="129">
        <v>0.59495919247267703</v>
      </c>
      <c r="AC92" s="129">
        <v>-3.3408872320276801</v>
      </c>
      <c r="AD92" s="129">
        <v>1.0190323773391099</v>
      </c>
      <c r="AE92" s="129">
        <v>3.1387394002518501</v>
      </c>
      <c r="AF92" s="129">
        <v>2.4863212605438201</v>
      </c>
      <c r="AG92" s="129">
        <v>0.30447445755889302</v>
      </c>
      <c r="AH92" s="129">
        <v>2.8779768650356599</v>
      </c>
      <c r="AI92" s="129">
        <v>-1.5148868891036</v>
      </c>
      <c r="AJ92" s="129">
        <v>7.08242866326583</v>
      </c>
      <c r="AK92" s="129">
        <v>3.6816132059623401</v>
      </c>
      <c r="AL92" s="129">
        <v>-1.0253134777005199</v>
      </c>
      <c r="AM92" s="129">
        <v>0.262739747586413</v>
      </c>
      <c r="AN92" s="129">
        <v>1.3042690989432</v>
      </c>
      <c r="AO92" s="129">
        <v>-3.5827764472107302</v>
      </c>
      <c r="AP92" s="129">
        <v>0.11871162126017</v>
      </c>
      <c r="AQ92" s="129">
        <v>-3.2295114090816601</v>
      </c>
      <c r="AR92" s="129">
        <v>2.8998497348679102</v>
      </c>
      <c r="AS92" s="129">
        <v>4.3817007968067898</v>
      </c>
      <c r="AT92" s="129">
        <v>3.7178186255605099</v>
      </c>
      <c r="AU92" s="129">
        <v>2.6243688425805898</v>
      </c>
      <c r="AV92" s="129">
        <v>3.5083248954666701</v>
      </c>
      <c r="AW92" s="130">
        <v>0.26703551392500102</v>
      </c>
      <c r="AY92" s="1">
        <f t="shared" si="9"/>
        <v>16.891124329342627</v>
      </c>
      <c r="AZ92" s="1">
        <f t="shared" si="6"/>
        <v>2.1364000543055273</v>
      </c>
      <c r="BA92" s="1"/>
      <c r="BB92" s="58">
        <f>Forcing!B92-(G92-G91)*Je22_Wm2</f>
        <v>0.52025211266292426</v>
      </c>
      <c r="BC92" s="2">
        <f>Forcing!M92-(N92-N91)*Je22_Wm2</f>
        <v>-5.7113996682883014E-2</v>
      </c>
      <c r="BD92" s="2">
        <f>Forcing!C92-(T92-T91)*Je22_Wm2</f>
        <v>0.66930087708216424</v>
      </c>
      <c r="BE92" s="2">
        <f>Forcing!D92-(AF92-AF91)*Je22_Wm2</f>
        <v>7.1381469768544648E-2</v>
      </c>
      <c r="BF92" s="2">
        <f>Forcing!E92-(AL92-AL91)*Je22_Wm2</f>
        <v>6.9500657880908534E-2</v>
      </c>
      <c r="BG92" s="2">
        <f>Forcing!F92-(Z92-Z91)*Je22_Wm2</f>
        <v>-0.2632394071331759</v>
      </c>
      <c r="BH92" s="66">
        <f>Forcing!K92-(AR92-AR91)*Je22_Wm2</f>
        <v>-6.7185063520968397E-2</v>
      </c>
    </row>
    <row r="93" spans="1:60">
      <c r="A93">
        <v>1938</v>
      </c>
      <c r="B93" s="1">
        <f t="shared" si="7"/>
        <v>24.530853075684384</v>
      </c>
      <c r="C93">
        <v>1938</v>
      </c>
      <c r="D93" s="46">
        <v>0.32719019999999999</v>
      </c>
      <c r="E93" s="46">
        <f>'KNMI Hist N'!Z91</f>
        <v>0.38609999999998951</v>
      </c>
      <c r="F93" s="1">
        <f t="shared" si="8"/>
        <v>0.29518157494264979</v>
      </c>
      <c r="G93" s="128">
        <v>15.247859107219</v>
      </c>
      <c r="H93" s="129">
        <v>10.8676525168122</v>
      </c>
      <c r="I93" s="129">
        <v>18.860249572743101</v>
      </c>
      <c r="J93" s="129">
        <v>16.614596863998699</v>
      </c>
      <c r="K93" s="129">
        <v>17.814737037462301</v>
      </c>
      <c r="L93" s="129">
        <v>16.2401584712449</v>
      </c>
      <c r="M93" s="129">
        <v>11.089760181052799</v>
      </c>
      <c r="N93" s="129">
        <v>-7.2754037055644503</v>
      </c>
      <c r="O93" s="129">
        <v>-8.6048699588289796</v>
      </c>
      <c r="P93" s="129">
        <v>-5.1131048054318802</v>
      </c>
      <c r="Q93" s="129">
        <v>-10.2688304034032</v>
      </c>
      <c r="R93" s="129">
        <v>-5.9505836776454402</v>
      </c>
      <c r="S93" s="129">
        <v>-6.4396296825127104</v>
      </c>
      <c r="T93" s="129">
        <v>19.901479285438501</v>
      </c>
      <c r="U93" s="129">
        <v>17.269246539130801</v>
      </c>
      <c r="V93" s="129">
        <v>20.944512723814501</v>
      </c>
      <c r="W93" s="129">
        <v>23.290523323893499</v>
      </c>
      <c r="X93" s="129">
        <v>19.564640790554598</v>
      </c>
      <c r="Y93" s="129">
        <v>18.438473049798802</v>
      </c>
      <c r="Z93" s="129">
        <v>1.2353406867679601E-2</v>
      </c>
      <c r="AA93" s="129">
        <v>-1.3847992206494899</v>
      </c>
      <c r="AB93" s="129">
        <v>0.83230698021041705</v>
      </c>
      <c r="AC93" s="129">
        <v>-3.5118954349856701</v>
      </c>
      <c r="AD93" s="129">
        <v>0.77450779636412703</v>
      </c>
      <c r="AE93" s="129">
        <v>3.3516469133990201</v>
      </c>
      <c r="AF93" s="129">
        <v>2.5664281971625602</v>
      </c>
      <c r="AG93" s="129">
        <v>0.74279895197088097</v>
      </c>
      <c r="AH93" s="129">
        <v>2.8341421056662202</v>
      </c>
      <c r="AI93" s="129">
        <v>-1.3529725066031399</v>
      </c>
      <c r="AJ93" s="129">
        <v>6.5291531818979003</v>
      </c>
      <c r="AK93" s="129">
        <v>4.0790192528809497</v>
      </c>
      <c r="AL93" s="129">
        <v>-1.09536657892893</v>
      </c>
      <c r="AM93" s="129">
        <v>7.0720068544234904E-2</v>
      </c>
      <c r="AN93" s="129">
        <v>1.5723755546484099</v>
      </c>
      <c r="AO93" s="129">
        <v>-3.78526809728961</v>
      </c>
      <c r="AP93" s="129">
        <v>-0.43702906350106102</v>
      </c>
      <c r="AQ93" s="129">
        <v>-2.8976313570466101</v>
      </c>
      <c r="AR93" s="129">
        <v>3.1286184692535102</v>
      </c>
      <c r="AS93" s="129">
        <v>4.4548027880777603</v>
      </c>
      <c r="AT93" s="129">
        <v>3.5797362657290699</v>
      </c>
      <c r="AU93" s="129">
        <v>3.46676592497314</v>
      </c>
      <c r="AV93" s="129">
        <v>3.2794301586483101</v>
      </c>
      <c r="AW93" s="130">
        <v>0.86235720883926203</v>
      </c>
      <c r="AY93" s="1">
        <f t="shared" si="9"/>
        <v>17.238109074228873</v>
      </c>
      <c r="AZ93" s="1">
        <f t="shared" si="6"/>
        <v>1.9902499670098734</v>
      </c>
      <c r="BA93" s="1"/>
      <c r="BB93" s="58">
        <f>Forcing!B93-(G93-G92)*Je22_Wm2</f>
        <v>0.52315926921504019</v>
      </c>
      <c r="BC93" s="2">
        <f>Forcing!M93-(N93-N92)*Je22_Wm2</f>
        <v>-3.1647747220032371E-2</v>
      </c>
      <c r="BD93" s="2">
        <f>Forcing!C93-(T93-T92)*Je22_Wm2</f>
        <v>0.66587594239928838</v>
      </c>
      <c r="BE93" s="2">
        <f>Forcing!D93-(AF93-AF92)*Je22_Wm2</f>
        <v>4.4794592359762381E-2</v>
      </c>
      <c r="BF93" s="2">
        <f>Forcing!E93-(AL93-AL92)*Je22_Wm2</f>
        <v>7.5248775862842621E-2</v>
      </c>
      <c r="BG93" s="2">
        <f>Forcing!F93-(Z93-Z92)*Je22_Wm2</f>
        <v>-0.12559110592276121</v>
      </c>
      <c r="BH93" s="66">
        <f>Forcing!K93-(AR93-AR92)*Je22_Wm2</f>
        <v>-0.17489648405345759</v>
      </c>
    </row>
    <row r="94" spans="1:60">
      <c r="A94">
        <v>1939</v>
      </c>
      <c r="B94" s="1">
        <f t="shared" si="7"/>
        <v>25.158166119162644</v>
      </c>
      <c r="C94">
        <v>1939</v>
      </c>
      <c r="D94" s="46">
        <v>0.45193260000000002</v>
      </c>
      <c r="E94" s="46">
        <f>'KNMI Hist N'!Z92</f>
        <v>0.51220000000000232</v>
      </c>
      <c r="F94" s="1">
        <f t="shared" si="8"/>
        <v>0.36230208128517033</v>
      </c>
      <c r="G94" s="128">
        <v>15.705389572759</v>
      </c>
      <c r="H94" s="129">
        <v>11.762067751930401</v>
      </c>
      <c r="I94" s="129">
        <v>18.9942204339394</v>
      </c>
      <c r="J94" s="129">
        <v>17.085349679535099</v>
      </c>
      <c r="K94" s="129">
        <v>18.356460063324501</v>
      </c>
      <c r="L94" s="129">
        <v>16.452851568821899</v>
      </c>
      <c r="M94" s="129">
        <v>11.5813879390028</v>
      </c>
      <c r="N94" s="129">
        <v>-7.61684110546316</v>
      </c>
      <c r="O94" s="129">
        <v>-9.1112565890943493</v>
      </c>
      <c r="P94" s="129">
        <v>-5.48499531088581</v>
      </c>
      <c r="Q94" s="129">
        <v>-10.5422991174212</v>
      </c>
      <c r="R94" s="129">
        <v>-6.29183551420918</v>
      </c>
      <c r="S94" s="129">
        <v>-6.6538189957052598</v>
      </c>
      <c r="T94" s="129">
        <v>20.414686469724501</v>
      </c>
      <c r="U94" s="129">
        <v>17.791916178380301</v>
      </c>
      <c r="V94" s="129">
        <v>20.9599452477452</v>
      </c>
      <c r="W94" s="129">
        <v>23.790845602393802</v>
      </c>
      <c r="X94" s="129">
        <v>19.994743903016399</v>
      </c>
      <c r="Y94" s="129">
        <v>19.535981417086902</v>
      </c>
      <c r="Z94" s="129">
        <v>-0.111924463310853</v>
      </c>
      <c r="AA94" s="129">
        <v>-1.53794827154938</v>
      </c>
      <c r="AB94" s="129">
        <v>0.64615073125706002</v>
      </c>
      <c r="AC94" s="129">
        <v>-3.5906248134915701</v>
      </c>
      <c r="AD94" s="129">
        <v>0.50068833769709198</v>
      </c>
      <c r="AE94" s="129">
        <v>3.42211169953254</v>
      </c>
      <c r="AF94" s="129">
        <v>2.7436524143523799</v>
      </c>
      <c r="AG94" s="129">
        <v>0.82989878993098998</v>
      </c>
      <c r="AH94" s="129">
        <v>3.4851167421823699</v>
      </c>
      <c r="AI94" s="129">
        <v>-1.2467944203132999</v>
      </c>
      <c r="AJ94" s="129">
        <v>6.3844130622541204</v>
      </c>
      <c r="AK94" s="129">
        <v>4.2656278977077502</v>
      </c>
      <c r="AL94" s="129">
        <v>-0.96101573476589497</v>
      </c>
      <c r="AM94" s="129">
        <v>0.18490966087781299</v>
      </c>
      <c r="AN94" s="129">
        <v>1.9148894368268801</v>
      </c>
      <c r="AO94" s="129">
        <v>-3.94036870730418</v>
      </c>
      <c r="AP94" s="129">
        <v>-0.33569237652494399</v>
      </c>
      <c r="AQ94" s="129">
        <v>-2.6288166877050401</v>
      </c>
      <c r="AR94" s="129">
        <v>3.2686287839114998</v>
      </c>
      <c r="AS94" s="129">
        <v>4.5855951450789796</v>
      </c>
      <c r="AT94" s="129">
        <v>3.7054919340161399</v>
      </c>
      <c r="AU94" s="129">
        <v>3.4912152346081</v>
      </c>
      <c r="AV94" s="129">
        <v>3.2311969952065902</v>
      </c>
      <c r="AW94" s="130">
        <v>1.32964461064768</v>
      </c>
      <c r="AY94" s="1">
        <f t="shared" si="9"/>
        <v>17.737186364448473</v>
      </c>
      <c r="AZ94" s="1">
        <f t="shared" si="6"/>
        <v>2.031796791689473</v>
      </c>
      <c r="BA94" s="1"/>
      <c r="BB94" s="58">
        <f>Forcing!B94-(G94-G93)*Je22_Wm2</f>
        <v>0.57474558089966021</v>
      </c>
      <c r="BC94" s="2">
        <f>Forcing!M94-(N94-N93)*Je22_Wm2</f>
        <v>5.6540025337098704E-2</v>
      </c>
      <c r="BD94" s="2">
        <f>Forcing!C94-(T94-T93)*Je22_Wm2</f>
        <v>0.55591533855839437</v>
      </c>
      <c r="BE94" s="2">
        <f>Forcing!D94-(AF94-AF93)*Je22_Wm2</f>
        <v>-1.2977238874878061E-2</v>
      </c>
      <c r="BF94" s="2">
        <f>Forcing!E94-(AL94-AL93)*Je22_Wm2</f>
        <v>-5.2676774225244728E-2</v>
      </c>
      <c r="BG94" s="2">
        <f>Forcing!F94-(Z94-Z93)*Je22_Wm2</f>
        <v>-6.1260442619131258E-2</v>
      </c>
      <c r="BH94" s="66">
        <f>Forcing!K94-(AR94-AR93)*Je22_Wm2</f>
        <v>-9.8236905402611555E-2</v>
      </c>
    </row>
    <row r="95" spans="1:60">
      <c r="A95">
        <v>1940</v>
      </c>
      <c r="B95" s="1">
        <f t="shared" si="7"/>
        <v>25.960267971014495</v>
      </c>
      <c r="C95">
        <v>1940</v>
      </c>
      <c r="D95" s="46">
        <v>0.54427789999999998</v>
      </c>
      <c r="E95" s="46">
        <f>'KNMI Hist N'!Z93</f>
        <v>0.59991666666664401</v>
      </c>
      <c r="F95" s="1">
        <f t="shared" si="8"/>
        <v>0.32600011821213387</v>
      </c>
      <c r="G95" s="128">
        <v>16.4146935074933</v>
      </c>
      <c r="H95" s="129">
        <v>12.5925317805857</v>
      </c>
      <c r="I95" s="129">
        <v>19.459029336730001</v>
      </c>
      <c r="J95" s="129">
        <v>18.0638619901788</v>
      </c>
      <c r="K95" s="129">
        <v>18.935880270388601</v>
      </c>
      <c r="L95" s="129">
        <v>17.223472332454499</v>
      </c>
      <c r="M95" s="129">
        <v>12.2133853346221</v>
      </c>
      <c r="N95" s="129">
        <v>-7.8012809416854001</v>
      </c>
      <c r="O95" s="129">
        <v>-9.0521403347938207</v>
      </c>
      <c r="P95" s="129">
        <v>-5.59251945933259</v>
      </c>
      <c r="Q95" s="129">
        <v>-10.761074208399799</v>
      </c>
      <c r="R95" s="129">
        <v>-6.8838676884212697</v>
      </c>
      <c r="S95" s="129">
        <v>-6.71680301747947</v>
      </c>
      <c r="T95" s="129">
        <v>21.0309471189811</v>
      </c>
      <c r="U95" s="129">
        <v>18.231589362644598</v>
      </c>
      <c r="V95" s="129">
        <v>21.6640808252825</v>
      </c>
      <c r="W95" s="129">
        <v>24.252313192811702</v>
      </c>
      <c r="X95" s="129">
        <v>20.656246588740899</v>
      </c>
      <c r="Y95" s="129">
        <v>20.3505056254258</v>
      </c>
      <c r="Z95" s="129">
        <v>-0.230344358940866</v>
      </c>
      <c r="AA95" s="129">
        <v>-1.75240444517501</v>
      </c>
      <c r="AB95" s="129">
        <v>0.30977415624389298</v>
      </c>
      <c r="AC95" s="129">
        <v>-3.6993246021294701</v>
      </c>
      <c r="AD95" s="129">
        <v>0.57190335090579003</v>
      </c>
      <c r="AE95" s="129">
        <v>3.41832974545046</v>
      </c>
      <c r="AF95" s="129">
        <v>2.8426062774530299</v>
      </c>
      <c r="AG95" s="129">
        <v>1.3770713367362599</v>
      </c>
      <c r="AH95" s="129">
        <v>3.4836231666317401</v>
      </c>
      <c r="AI95" s="129">
        <v>-1.4434076254275401</v>
      </c>
      <c r="AJ95" s="129">
        <v>6.6278478975735604</v>
      </c>
      <c r="AK95" s="129">
        <v>4.1678966117511296</v>
      </c>
      <c r="AL95" s="129">
        <v>-0.89748622431095104</v>
      </c>
      <c r="AM95" s="129">
        <v>-9.9757844628601405E-2</v>
      </c>
      <c r="AN95" s="129">
        <v>2.0452420058620802</v>
      </c>
      <c r="AO95" s="129">
        <v>-3.7423059301941599</v>
      </c>
      <c r="AP95" s="129">
        <v>-0.13378011824897601</v>
      </c>
      <c r="AQ95" s="129">
        <v>-2.55682923434509</v>
      </c>
      <c r="AR95" s="129">
        <v>3.2083160873360601</v>
      </c>
      <c r="AS95" s="129">
        <v>4.7750394607953099</v>
      </c>
      <c r="AT95" s="129">
        <v>4.0400934456376696</v>
      </c>
      <c r="AU95" s="129">
        <v>3.1171242211730998</v>
      </c>
      <c r="AV95" s="129">
        <v>3.0794474148286501</v>
      </c>
      <c r="AW95" s="130">
        <v>1.0298758942455599</v>
      </c>
      <c r="AY95" s="1">
        <f t="shared" si="9"/>
        <v>18.152757958832971</v>
      </c>
      <c r="AZ95" s="1">
        <f t="shared" si="6"/>
        <v>1.738064451339671</v>
      </c>
      <c r="BA95" s="1"/>
      <c r="BB95" s="58">
        <f>Forcing!B95-(G95-G94)*Je22_Wm2</f>
        <v>0.43629725652999912</v>
      </c>
      <c r="BC95" s="2">
        <f>Forcing!M95-(N95-N94)*Je22_Wm2</f>
        <v>-4.7292161705988878E-2</v>
      </c>
      <c r="BD95" s="2">
        <f>Forcing!C95-(T95-T94)*Je22_Wm2</f>
        <v>0.4991161368116519</v>
      </c>
      <c r="BE95" s="2">
        <f>Forcing!D95-(AF95-AF94)*Je22_Wm2</f>
        <v>3.8149651014496404E-2</v>
      </c>
      <c r="BF95" s="2">
        <f>Forcing!E95-(AL95-AL94)*Je22_Wm2</f>
        <v>-1.6406425992520179E-2</v>
      </c>
      <c r="BG95" s="2">
        <f>Forcing!F95-(Z95-Z94)*Je22_Wm2</f>
        <v>-6.6104244813761912E-2</v>
      </c>
      <c r="BH95" s="66">
        <f>Forcing!K95-(AR95-AR94)*Je22_Wm2</f>
        <v>4.8077084573348049E-2</v>
      </c>
    </row>
    <row r="96" spans="1:60">
      <c r="A96">
        <v>1941</v>
      </c>
      <c r="B96" s="1">
        <f t="shared" si="7"/>
        <v>26.719755732689215</v>
      </c>
      <c r="C96">
        <v>1941</v>
      </c>
      <c r="D96" s="46">
        <v>0.39900590000000002</v>
      </c>
      <c r="E96" s="46">
        <f>'KNMI Hist N'!Z94</f>
        <v>0.44861666666668043</v>
      </c>
      <c r="F96" s="1">
        <f t="shared" si="8"/>
        <v>0.22997606840046342</v>
      </c>
      <c r="G96" s="128">
        <v>16.7553094381765</v>
      </c>
      <c r="H96" s="129">
        <v>12.9538834716229</v>
      </c>
      <c r="I96" s="129">
        <v>19.612689050472799</v>
      </c>
      <c r="J96" s="129">
        <v>18.642716841915401</v>
      </c>
      <c r="K96" s="129">
        <v>19.0178116823636</v>
      </c>
      <c r="L96" s="129">
        <v>17.916678160147601</v>
      </c>
      <c r="M96" s="129">
        <v>12.3880774225367</v>
      </c>
      <c r="N96" s="129">
        <v>-7.8617394442943898</v>
      </c>
      <c r="O96" s="129">
        <v>-9.0371377836811995</v>
      </c>
      <c r="P96" s="129">
        <v>-5.3378276469466099</v>
      </c>
      <c r="Q96" s="129">
        <v>-10.825352552117501</v>
      </c>
      <c r="R96" s="129">
        <v>-6.9519260399480398</v>
      </c>
      <c r="S96" s="129">
        <v>-7.1564531987785296</v>
      </c>
      <c r="T96" s="129">
        <v>21.4987228960754</v>
      </c>
      <c r="U96" s="129">
        <v>18.667566275403999</v>
      </c>
      <c r="V96" s="129">
        <v>22.337890353178</v>
      </c>
      <c r="W96" s="129">
        <v>24.599355067805298</v>
      </c>
      <c r="X96" s="129">
        <v>21.1773916114123</v>
      </c>
      <c r="Y96" s="129">
        <v>20.711411172577598</v>
      </c>
      <c r="Z96" s="129">
        <v>-0.32724963105316501</v>
      </c>
      <c r="AA96" s="129">
        <v>-2.07159313614165</v>
      </c>
      <c r="AB96" s="129">
        <v>0.36600547348005202</v>
      </c>
      <c r="AC96" s="129">
        <v>-3.6009257867481899</v>
      </c>
      <c r="AD96" s="129">
        <v>0.57342486301279005</v>
      </c>
      <c r="AE96" s="129">
        <v>3.0968404311311799</v>
      </c>
      <c r="AF96" s="129">
        <v>3.0187086733908899</v>
      </c>
      <c r="AG96" s="129">
        <v>1.67970535578382</v>
      </c>
      <c r="AH96" s="129">
        <v>3.4421816297524899</v>
      </c>
      <c r="AI96" s="129">
        <v>-1.00136765670503</v>
      </c>
      <c r="AJ96" s="129">
        <v>6.7482511537844401</v>
      </c>
      <c r="AK96" s="129">
        <v>4.2247728843387202</v>
      </c>
      <c r="AL96" s="129">
        <v>-0.67130531846950103</v>
      </c>
      <c r="AM96" s="129">
        <v>0.100669673717196</v>
      </c>
      <c r="AN96" s="129">
        <v>2.2388687082295702</v>
      </c>
      <c r="AO96" s="129">
        <v>-3.59838920163065</v>
      </c>
      <c r="AP96" s="129">
        <v>0.14835135934490101</v>
      </c>
      <c r="AQ96" s="129">
        <v>-2.2460271320085199</v>
      </c>
      <c r="AR96" s="129">
        <v>3.4572698992314099</v>
      </c>
      <c r="AS96" s="129">
        <v>5.0850936751027698</v>
      </c>
      <c r="AT96" s="129">
        <v>4.62911849004497</v>
      </c>
      <c r="AU96" s="129">
        <v>3.6336578375418598</v>
      </c>
      <c r="AV96" s="129">
        <v>3.0910329034295798</v>
      </c>
      <c r="AW96" s="130">
        <v>0.84744659003789402</v>
      </c>
      <c r="AY96" s="1">
        <f t="shared" si="9"/>
        <v>19.114407074880642</v>
      </c>
      <c r="AZ96" s="1">
        <f t="shared" si="6"/>
        <v>2.3590976367041421</v>
      </c>
      <c r="BA96" s="1"/>
      <c r="BB96" s="58">
        <f>Forcing!B96-(G96-G95)*Je22_Wm2</f>
        <v>0.6933735070457332</v>
      </c>
      <c r="BC96" s="2">
        <f>Forcing!M96-(N96-N95)*Je22_Wm2</f>
        <v>-0.12809626987981743</v>
      </c>
      <c r="BD96" s="2">
        <f>Forcing!C96-(T96-T95)*Je22_Wm2</f>
        <v>0.59777524242444002</v>
      </c>
      <c r="BE96" s="2">
        <f>Forcing!D96-(AF96-AF95)*Je22_Wm2</f>
        <v>-6.7395878774110796E-3</v>
      </c>
      <c r="BF96" s="2">
        <f>Forcing!E96-(AL96-AL95)*Je22_Wm2</f>
        <v>-0.12838364252754045</v>
      </c>
      <c r="BG96" s="2">
        <f>Forcing!F96-(Z96-Z95)*Je22_Wm2</f>
        <v>-8.0150826018262317E-2</v>
      </c>
      <c r="BH96" s="66">
        <f>Forcing!K96-(AR96-AR95)*Je22_Wm2</f>
        <v>-0.11103891718701223</v>
      </c>
    </row>
    <row r="97" spans="1:60">
      <c r="A97">
        <v>1942</v>
      </c>
      <c r="B97" s="1">
        <f t="shared" si="7"/>
        <v>27.180622238325284</v>
      </c>
      <c r="C97">
        <v>1942</v>
      </c>
      <c r="D97" s="46">
        <v>0.1733903</v>
      </c>
      <c r="E97" s="46">
        <f>'KNMI Hist N'!Z95</f>
        <v>0.21745000000001369</v>
      </c>
      <c r="F97" s="1">
        <f t="shared" si="8"/>
        <v>0.21158730546283033</v>
      </c>
      <c r="G97" s="128">
        <v>17.155357173839398</v>
      </c>
      <c r="H97" s="129">
        <v>13.1629331090253</v>
      </c>
      <c r="I97" s="129">
        <v>20.043450385927901</v>
      </c>
      <c r="J97" s="129">
        <v>19.1841638707876</v>
      </c>
      <c r="K97" s="129">
        <v>19.433291146222299</v>
      </c>
      <c r="L97" s="129">
        <v>18.258135082155601</v>
      </c>
      <c r="M97" s="129">
        <v>12.850169448917701</v>
      </c>
      <c r="N97" s="129">
        <v>-8.1110819296084191</v>
      </c>
      <c r="O97" s="129">
        <v>-8.9450651600180198</v>
      </c>
      <c r="P97" s="129">
        <v>-5.6165802147249497</v>
      </c>
      <c r="Q97" s="129">
        <v>-11.0860228731077</v>
      </c>
      <c r="R97" s="129">
        <v>-7.29530218341674</v>
      </c>
      <c r="S97" s="129">
        <v>-7.6124392167746402</v>
      </c>
      <c r="T97" s="129">
        <v>21.91068544418</v>
      </c>
      <c r="U97" s="129">
        <v>19.0948442671476</v>
      </c>
      <c r="V97" s="129">
        <v>22.688486216054802</v>
      </c>
      <c r="W97" s="129">
        <v>25.045421068969599</v>
      </c>
      <c r="X97" s="129">
        <v>21.556991602046701</v>
      </c>
      <c r="Y97" s="129">
        <v>21.167684066681399</v>
      </c>
      <c r="Z97" s="129">
        <v>-0.240208575398105</v>
      </c>
      <c r="AA97" s="129">
        <v>-1.7818475352202801</v>
      </c>
      <c r="AB97" s="129">
        <v>0.488705548375994</v>
      </c>
      <c r="AC97" s="129">
        <v>-3.3855226722021698</v>
      </c>
      <c r="AD97" s="129">
        <v>0.23707456638250199</v>
      </c>
      <c r="AE97" s="129">
        <v>3.2405472156734301</v>
      </c>
      <c r="AF97" s="129">
        <v>3.176805062303</v>
      </c>
      <c r="AG97" s="129">
        <v>2.1700484912695499</v>
      </c>
      <c r="AH97" s="129">
        <v>3.3977086233719702</v>
      </c>
      <c r="AI97" s="129">
        <v>-0.72101933980119304</v>
      </c>
      <c r="AJ97" s="129">
        <v>6.5057702993109601</v>
      </c>
      <c r="AK97" s="129">
        <v>4.5315172373637198</v>
      </c>
      <c r="AL97" s="129">
        <v>-0.63554180208881905</v>
      </c>
      <c r="AM97" s="129">
        <v>-6.0060300261801799E-2</v>
      </c>
      <c r="AN97" s="129">
        <v>2.42640817859977</v>
      </c>
      <c r="AO97" s="129">
        <v>-3.5332860981056098</v>
      </c>
      <c r="AP97" s="129">
        <v>0.19205295020905899</v>
      </c>
      <c r="AQ97" s="129">
        <v>-2.2028237408855098</v>
      </c>
      <c r="AR97" s="129">
        <v>3.8071308996360602</v>
      </c>
      <c r="AS97" s="129">
        <v>5.61176423276655</v>
      </c>
      <c r="AT97" s="129">
        <v>5.04271958655682</v>
      </c>
      <c r="AU97" s="129">
        <v>3.5418486737146999</v>
      </c>
      <c r="AV97" s="129">
        <v>3.4008705914619402</v>
      </c>
      <c r="AW97" s="130">
        <v>1.43845141368028</v>
      </c>
      <c r="AY97" s="1">
        <f t="shared" si="9"/>
        <v>19.907789099023717</v>
      </c>
      <c r="AZ97" s="1">
        <f t="shared" si="6"/>
        <v>2.7524319251843181</v>
      </c>
      <c r="BA97" s="1"/>
      <c r="BB97" s="58">
        <f>Forcing!B97-(G97-G96)*Je22_Wm2</f>
        <v>0.58169535615334012</v>
      </c>
      <c r="BC97" s="2">
        <f>Forcing!M97-(N97-N96)*Je22_Wm2</f>
        <v>-1.8884216619987765E-2</v>
      </c>
      <c r="BD97" s="2">
        <f>Forcing!C97-(T97-T96)*Je22_Wm2</f>
        <v>0.63660825762704298</v>
      </c>
      <c r="BE97" s="2">
        <f>Forcing!D97-(AF97-AF96)*Je22_Wm2</f>
        <v>6.9661424855796406E-3</v>
      </c>
      <c r="BF97" s="2">
        <f>Forcing!E97-(AL97-AL96)*Je22_Wm2</f>
        <v>-2.5309543672403508E-2</v>
      </c>
      <c r="BG97" s="2">
        <f>Forcing!F97-(Z97-Z96)*Je22_Wm2</f>
        <v>-0.19506149556179225</v>
      </c>
      <c r="BH97" s="66">
        <f>Forcing!K97-(AR97-AR96)*Je22_Wm2</f>
        <v>-0.23241028125128785</v>
      </c>
    </row>
    <row r="98" spans="1:60">
      <c r="A98">
        <v>1943</v>
      </c>
      <c r="B98" s="1">
        <f t="shared" si="7"/>
        <v>27.558624090177137</v>
      </c>
      <c r="C98">
        <v>1943</v>
      </c>
      <c r="D98" s="46">
        <v>0.29608800000000002</v>
      </c>
      <c r="E98" s="46">
        <f>'KNMI Hist N'!Z96</f>
        <v>0.3442833333333179</v>
      </c>
      <c r="F98" s="1">
        <f t="shared" si="8"/>
        <v>0.26867703765688583</v>
      </c>
      <c r="G98" s="128">
        <v>17.436750035480301</v>
      </c>
      <c r="H98" s="129">
        <v>13.616056085494099</v>
      </c>
      <c r="I98" s="129">
        <v>20.664251159175201</v>
      </c>
      <c r="J98" s="129">
        <v>19.370676054524701</v>
      </c>
      <c r="K98" s="129">
        <v>19.411469579355199</v>
      </c>
      <c r="L98" s="129">
        <v>18.553038452403001</v>
      </c>
      <c r="M98" s="129">
        <v>13.005008881929699</v>
      </c>
      <c r="N98" s="129">
        <v>-8.3098485775202793</v>
      </c>
      <c r="O98" s="129">
        <v>-8.94493887126694</v>
      </c>
      <c r="P98" s="129">
        <v>-5.9749904994298104</v>
      </c>
      <c r="Q98" s="129">
        <v>-11.5010486762423</v>
      </c>
      <c r="R98" s="129">
        <v>-7.4410656857676303</v>
      </c>
      <c r="S98" s="129">
        <v>-7.6871991548946301</v>
      </c>
      <c r="T98" s="129">
        <v>22.249596749275199</v>
      </c>
      <c r="U98" s="129">
        <v>19.200831827533701</v>
      </c>
      <c r="V98" s="129">
        <v>22.5918290989725</v>
      </c>
      <c r="W98" s="129">
        <v>25.449460516460299</v>
      </c>
      <c r="X98" s="129">
        <v>22.274732086436</v>
      </c>
      <c r="Y98" s="129">
        <v>21.731130216973501</v>
      </c>
      <c r="Z98" s="129">
        <v>-0.31368446670866701</v>
      </c>
      <c r="AA98" s="129">
        <v>-2.1429422143424399</v>
      </c>
      <c r="AB98" s="129">
        <v>0.52550416612468298</v>
      </c>
      <c r="AC98" s="129">
        <v>-3.3347287064594902</v>
      </c>
      <c r="AD98" s="129">
        <v>0.34617233881215698</v>
      </c>
      <c r="AE98" s="129">
        <v>3.0375720823217498</v>
      </c>
      <c r="AF98" s="129">
        <v>3.23329307585036</v>
      </c>
      <c r="AG98" s="129">
        <v>2.3009773264434901</v>
      </c>
      <c r="AH98" s="129">
        <v>3.4476884756310202</v>
      </c>
      <c r="AI98" s="129">
        <v>-0.488026881393331</v>
      </c>
      <c r="AJ98" s="129">
        <v>6.4875949364223402</v>
      </c>
      <c r="AK98" s="129">
        <v>4.4182315221482797</v>
      </c>
      <c r="AL98" s="129">
        <v>-0.63137494302123698</v>
      </c>
      <c r="AM98" s="129">
        <v>-0.27976352155103101</v>
      </c>
      <c r="AN98" s="129">
        <v>2.8753980872039402</v>
      </c>
      <c r="AO98" s="129">
        <v>-3.5330407175392802</v>
      </c>
      <c r="AP98" s="129">
        <v>0.30195543367614402</v>
      </c>
      <c r="AQ98" s="129">
        <v>-2.52142399689596</v>
      </c>
      <c r="AR98" s="129">
        <v>3.8289445974853402</v>
      </c>
      <c r="AS98" s="129">
        <v>5.5728545923574098</v>
      </c>
      <c r="AT98" s="129">
        <v>4.7707121249490099</v>
      </c>
      <c r="AU98" s="129">
        <v>3.7891261479117402</v>
      </c>
      <c r="AV98" s="129">
        <v>3.3194217120120602</v>
      </c>
      <c r="AW98" s="130">
        <v>1.69260841019648</v>
      </c>
      <c r="AY98" s="1">
        <f t="shared" si="9"/>
        <v>20.056926435360715</v>
      </c>
      <c r="AZ98" s="1">
        <f t="shared" si="6"/>
        <v>2.620176399880414</v>
      </c>
      <c r="BA98" s="1"/>
      <c r="BB98" s="58">
        <f>Forcing!B98-(G98-G97)*Je22_Wm2</f>
        <v>0.63246503292099931</v>
      </c>
      <c r="BC98" s="2">
        <f>Forcing!M98-(N98-N97)*Je22_Wm2</f>
        <v>-5.8507681646734838E-2</v>
      </c>
      <c r="BD98" s="2">
        <f>Forcing!C98-(T98-T97)*Je22_Wm2</f>
        <v>0.68578907953588175</v>
      </c>
      <c r="BE98" s="2">
        <f>Forcing!D98-(AF98-AF97)*Je22_Wm2</f>
        <v>7.2581943587089442E-2</v>
      </c>
      <c r="BF98" s="2">
        <f>Forcing!E98-(AL98-AL97)*Je22_Wm2</f>
        <v>-2.9956419480968468E-2</v>
      </c>
      <c r="BG98" s="2">
        <f>Forcing!F98-(Z98-Z97)*Je22_Wm2</f>
        <v>-9.6063471496141001E-2</v>
      </c>
      <c r="BH98" s="66">
        <f>Forcing!K98-(AR98-AR97)*Je22_Wm2</f>
        <v>-2.612010636440288E-2</v>
      </c>
    </row>
    <row r="99" spans="1:60">
      <c r="A99">
        <v>1944</v>
      </c>
      <c r="B99" s="1">
        <f t="shared" si="7"/>
        <v>28.126767246376815</v>
      </c>
      <c r="C99">
        <v>1944</v>
      </c>
      <c r="D99" s="46">
        <v>0.40954580000000002</v>
      </c>
      <c r="E99" s="46">
        <f>'KNMI Hist N'!Z97</f>
        <v>0.45625000000002558</v>
      </c>
      <c r="F99" s="1">
        <f t="shared" si="8"/>
        <v>0.34384409717988251</v>
      </c>
      <c r="G99" s="128">
        <v>18.020661642943701</v>
      </c>
      <c r="H99" s="129">
        <v>14.1778529973167</v>
      </c>
      <c r="I99" s="129">
        <v>21.4021618075185</v>
      </c>
      <c r="J99" s="129">
        <v>19.9446532553895</v>
      </c>
      <c r="K99" s="129">
        <v>20.094374669856901</v>
      </c>
      <c r="L99" s="129">
        <v>18.929598478626801</v>
      </c>
      <c r="M99" s="129">
        <v>13.5753286489541</v>
      </c>
      <c r="N99" s="129">
        <v>-8.4161224775513404</v>
      </c>
      <c r="O99" s="129">
        <v>-9.2668803323927893</v>
      </c>
      <c r="P99" s="129">
        <v>-5.8870544700674703</v>
      </c>
      <c r="Q99" s="129">
        <v>-11.863517111607999</v>
      </c>
      <c r="R99" s="129">
        <v>-7.2905057793623804</v>
      </c>
      <c r="S99" s="129">
        <v>-7.77265469432602</v>
      </c>
      <c r="T99" s="129">
        <v>22.749183071542099</v>
      </c>
      <c r="U99" s="129">
        <v>19.450031823897898</v>
      </c>
      <c r="V99" s="129">
        <v>22.9764103953156</v>
      </c>
      <c r="W99" s="129">
        <v>26.096132121944599</v>
      </c>
      <c r="X99" s="129">
        <v>23.088099417502299</v>
      </c>
      <c r="Y99" s="129">
        <v>22.1352415990503</v>
      </c>
      <c r="Z99" s="129">
        <v>-0.40574397797001399</v>
      </c>
      <c r="AA99" s="129">
        <v>-2.5257981579737998</v>
      </c>
      <c r="AB99" s="129">
        <v>0.41023689700740301</v>
      </c>
      <c r="AC99" s="129">
        <v>-3.6636248710736301</v>
      </c>
      <c r="AD99" s="129">
        <v>0.52000415324363003</v>
      </c>
      <c r="AE99" s="129">
        <v>3.23046208894633</v>
      </c>
      <c r="AF99" s="129">
        <v>3.2920195466048101</v>
      </c>
      <c r="AG99" s="129">
        <v>2.2911065024766302</v>
      </c>
      <c r="AH99" s="129">
        <v>3.4687131646289</v>
      </c>
      <c r="AI99" s="129">
        <v>-0.29827178736850801</v>
      </c>
      <c r="AJ99" s="129">
        <v>6.4526992806663097</v>
      </c>
      <c r="AK99" s="129">
        <v>4.5458505726207399</v>
      </c>
      <c r="AL99" s="129">
        <v>-0.78815763355482205</v>
      </c>
      <c r="AM99" s="129">
        <v>-0.33330041124382798</v>
      </c>
      <c r="AN99" s="129">
        <v>2.5899161063921099</v>
      </c>
      <c r="AO99" s="129">
        <v>-3.9941238757561801</v>
      </c>
      <c r="AP99" s="129">
        <v>0.112156851987322</v>
      </c>
      <c r="AQ99" s="129">
        <v>-2.3154368391535298</v>
      </c>
      <c r="AR99" s="129">
        <v>3.9416264895405901</v>
      </c>
      <c r="AS99" s="129">
        <v>5.5601370943033199</v>
      </c>
      <c r="AT99" s="129">
        <v>5.0686136624421296</v>
      </c>
      <c r="AU99" s="129">
        <v>4.0255663351176798</v>
      </c>
      <c r="AV99" s="129">
        <v>3.3698555293950401</v>
      </c>
      <c r="AW99" s="130">
        <v>1.6839598264447899</v>
      </c>
      <c r="AY99" s="1">
        <f t="shared" si="9"/>
        <v>20.372805018611324</v>
      </c>
      <c r="AZ99" s="1">
        <f t="shared" si="6"/>
        <v>2.3521433756676231</v>
      </c>
      <c r="BA99" s="1"/>
      <c r="BB99" s="58">
        <f>Forcing!B99-(G99-G98)*Je22_Wm2</f>
        <v>0.4961938917652291</v>
      </c>
      <c r="BC99" s="2">
        <f>Forcing!M99-(N99-N98)*Je22_Wm2</f>
        <v>-0.12458340808071108</v>
      </c>
      <c r="BD99" s="2">
        <f>Forcing!C99-(T99-T98)*Je22_Wm2</f>
        <v>0.59027289387225501</v>
      </c>
      <c r="BE99" s="2">
        <f>Forcing!D99-(AF99-AF98)*Je22_Wm2</f>
        <v>7.3721861661486449E-2</v>
      </c>
      <c r="BF99" s="2">
        <f>Forcing!E99-(AL99-AL98)*Je22_Wm2</f>
        <v>7.5203850821356319E-2</v>
      </c>
      <c r="BG99" s="2">
        <f>Forcing!F99-(Z99-Z98)*Je22_Wm2</f>
        <v>-8.5206043506703522E-2</v>
      </c>
      <c r="BH99" s="66">
        <f>Forcing!K99-(AR99-AR98)*Je22_Wm2</f>
        <v>-3.4680554966310208E-2</v>
      </c>
    </row>
    <row r="100" spans="1:60">
      <c r="A100">
        <v>1945</v>
      </c>
      <c r="B100" s="1">
        <f t="shared" si="7"/>
        <v>28.814087053140099</v>
      </c>
      <c r="C100">
        <v>1945</v>
      </c>
      <c r="D100" s="46">
        <v>0.44410539999999998</v>
      </c>
      <c r="E100" s="46">
        <f>'KNMI Hist N'!Z98</f>
        <v>0.49116666666667658</v>
      </c>
      <c r="F100" s="1">
        <f t="shared" si="8"/>
        <v>0.35219143961479071</v>
      </c>
      <c r="G100" s="128">
        <v>18.544138432194899</v>
      </c>
      <c r="H100" s="129">
        <v>14.5213651763497</v>
      </c>
      <c r="I100" s="129">
        <v>22.0649347194441</v>
      </c>
      <c r="J100" s="129">
        <v>20.3147681975863</v>
      </c>
      <c r="K100" s="129">
        <v>20.685467316990501</v>
      </c>
      <c r="L100" s="129">
        <v>19.466008286786199</v>
      </c>
      <c r="M100" s="129">
        <v>14.2122868960122</v>
      </c>
      <c r="N100" s="129">
        <v>-8.5606563865271195</v>
      </c>
      <c r="O100" s="129">
        <v>-9.3407484333768203</v>
      </c>
      <c r="P100" s="129">
        <v>-5.8948082739777599</v>
      </c>
      <c r="Q100" s="129">
        <v>-12.012528054317</v>
      </c>
      <c r="R100" s="129">
        <v>-7.4446843314766999</v>
      </c>
      <c r="S100" s="129">
        <v>-8.1105128394872903</v>
      </c>
      <c r="T100" s="129">
        <v>23.358699692930202</v>
      </c>
      <c r="U100" s="129">
        <v>20.443299229512199</v>
      </c>
      <c r="V100" s="129">
        <v>23.345770243861299</v>
      </c>
      <c r="W100" s="129">
        <v>26.6521090477742</v>
      </c>
      <c r="X100" s="129">
        <v>23.711198536656301</v>
      </c>
      <c r="Y100" s="129">
        <v>22.641121406846999</v>
      </c>
      <c r="Z100" s="129">
        <v>-0.39048080873665902</v>
      </c>
      <c r="AA100" s="129">
        <v>-2.3762653422137001</v>
      </c>
      <c r="AB100" s="129">
        <v>0.462955347270537</v>
      </c>
      <c r="AC100" s="129">
        <v>-3.9014605588498599</v>
      </c>
      <c r="AD100" s="129">
        <v>0.78535198581434995</v>
      </c>
      <c r="AE100" s="129">
        <v>3.0770145242953801</v>
      </c>
      <c r="AF100" s="129">
        <v>3.2030588564300602</v>
      </c>
      <c r="AG100" s="129">
        <v>2.0927549061195099</v>
      </c>
      <c r="AH100" s="129">
        <v>3.2982927591302702</v>
      </c>
      <c r="AI100" s="129">
        <v>-0.25755094058643802</v>
      </c>
      <c r="AJ100" s="129">
        <v>6.2605226032109202</v>
      </c>
      <c r="AK100" s="129">
        <v>4.6212749542760498</v>
      </c>
      <c r="AL100" s="129">
        <v>-0.71106338061600005</v>
      </c>
      <c r="AM100" s="129">
        <v>-0.32792129208517501</v>
      </c>
      <c r="AN100" s="129">
        <v>2.4063011930787499</v>
      </c>
      <c r="AO100" s="129">
        <v>-3.9631513256191702</v>
      </c>
      <c r="AP100" s="129">
        <v>0.43077479553895898</v>
      </c>
      <c r="AQ100" s="129">
        <v>-2.1013202739933599</v>
      </c>
      <c r="AR100" s="129">
        <v>4.14774059751129</v>
      </c>
      <c r="AS100" s="129">
        <v>5.82675209181492</v>
      </c>
      <c r="AT100" s="129">
        <v>5.2929628023296402</v>
      </c>
      <c r="AU100" s="129">
        <v>4.1500335670645301</v>
      </c>
      <c r="AV100" s="129">
        <v>3.3887876435859599</v>
      </c>
      <c r="AW100" s="130">
        <v>2.0801668827613899</v>
      </c>
      <c r="AY100" s="1">
        <f t="shared" si="9"/>
        <v>21.047298570991774</v>
      </c>
      <c r="AZ100" s="1">
        <f t="shared" si="6"/>
        <v>2.5031601387968756</v>
      </c>
      <c r="BA100" s="1"/>
      <c r="BB100" s="58">
        <f>Forcing!B100-(G100-G99)*Je22_Wm2</f>
        <v>0.57929391387500595</v>
      </c>
      <c r="BC100" s="2">
        <f>Forcing!M100-(N100-N99)*Je22_Wm2</f>
        <v>-0.10941312252604118</v>
      </c>
      <c r="BD100" s="2">
        <f>Forcing!C100-(T100-T99)*Je22_Wm2</f>
        <v>0.52868017811798818</v>
      </c>
      <c r="BE100" s="2">
        <f>Forcing!D100-(AF100-AF99)*Je22_Wm2</f>
        <v>0.16844858859851972</v>
      </c>
      <c r="BF100" s="2">
        <f>Forcing!E100-(AL100-AL99)*Je22_Wm2</f>
        <v>-2.9108431075008458E-2</v>
      </c>
      <c r="BG100" s="2">
        <f>Forcing!F100-(Z100-Z99)*Je22_Wm2</f>
        <v>-0.15254042809391344</v>
      </c>
      <c r="BH100" s="66">
        <f>Forcing!K100-(AR100-AR99)*Je22_Wm2</f>
        <v>-8.9645261049804595E-2</v>
      </c>
    </row>
    <row r="101" spans="1:60">
      <c r="A101">
        <v>1946</v>
      </c>
      <c r="B101" s="1">
        <f t="shared" si="7"/>
        <v>29.532556376811598</v>
      </c>
      <c r="C101">
        <v>1946</v>
      </c>
      <c r="D101" s="46">
        <v>0.44823350000000001</v>
      </c>
      <c r="E101" s="46">
        <f>'KNMI Hist N'!Z99</f>
        <v>0.50768333333332782</v>
      </c>
      <c r="F101" s="1">
        <f t="shared" si="8"/>
        <v>0.3453230470281245</v>
      </c>
      <c r="G101" s="128">
        <v>19.1549335901733</v>
      </c>
      <c r="H101" s="129">
        <v>15.1058022540906</v>
      </c>
      <c r="I101" s="129">
        <v>22.928299289181901</v>
      </c>
      <c r="J101" s="129">
        <v>20.8403082250524</v>
      </c>
      <c r="K101" s="129">
        <v>21.086044339418301</v>
      </c>
      <c r="L101" s="129">
        <v>19.831543626219101</v>
      </c>
      <c r="M101" s="129">
        <v>15.137603807077801</v>
      </c>
      <c r="N101" s="129">
        <v>-8.7544192503585094</v>
      </c>
      <c r="O101" s="129">
        <v>-9.6567312221327999</v>
      </c>
      <c r="P101" s="129">
        <v>-6.2150303505410101</v>
      </c>
      <c r="Q101" s="129">
        <v>-11.9602609385687</v>
      </c>
      <c r="R101" s="129">
        <v>-7.3982271376166002</v>
      </c>
      <c r="S101" s="129">
        <v>-8.5418466029333793</v>
      </c>
      <c r="T101" s="129">
        <v>23.9219181878169</v>
      </c>
      <c r="U101" s="129">
        <v>21.052976517949499</v>
      </c>
      <c r="V101" s="129">
        <v>23.912793782255498</v>
      </c>
      <c r="W101" s="129">
        <v>27.0242185907878</v>
      </c>
      <c r="X101" s="129">
        <v>24.1843231567461</v>
      </c>
      <c r="Y101" s="129">
        <v>23.435278891345799</v>
      </c>
      <c r="Z101" s="129">
        <v>-0.48308319860855398</v>
      </c>
      <c r="AA101" s="129">
        <v>-2.1276097252165398</v>
      </c>
      <c r="AB101" s="129">
        <v>0.27642821586526301</v>
      </c>
      <c r="AC101" s="129">
        <v>-4.2065868449722901</v>
      </c>
      <c r="AD101" s="129">
        <v>0.66863649976690898</v>
      </c>
      <c r="AE101" s="129">
        <v>2.9737158615138801</v>
      </c>
      <c r="AF101" s="129">
        <v>3.0364032047373901</v>
      </c>
      <c r="AG101" s="129">
        <v>1.90377980891448</v>
      </c>
      <c r="AH101" s="129">
        <v>2.9195868139734902</v>
      </c>
      <c r="AI101" s="129">
        <v>-0.52104949308799298</v>
      </c>
      <c r="AJ101" s="129">
        <v>6.0633170370593401</v>
      </c>
      <c r="AK101" s="129">
        <v>4.8163818568276398</v>
      </c>
      <c r="AL101" s="129">
        <v>-0.57508758683300798</v>
      </c>
      <c r="AM101" s="129">
        <v>-0.41374040633933101</v>
      </c>
      <c r="AN101" s="129">
        <v>2.5497685036311299</v>
      </c>
      <c r="AO101" s="129">
        <v>-3.5294100322053601</v>
      </c>
      <c r="AP101" s="129">
        <v>0.42709164772240799</v>
      </c>
      <c r="AQ101" s="129">
        <v>-1.90914764697388</v>
      </c>
      <c r="AR101" s="129">
        <v>4.2777233529573104</v>
      </c>
      <c r="AS101" s="129">
        <v>5.7265620119855702</v>
      </c>
      <c r="AT101" s="129">
        <v>5.5853013666244102</v>
      </c>
      <c r="AU101" s="129">
        <v>4.5652635695195496</v>
      </c>
      <c r="AV101" s="129">
        <v>3.4964016912920202</v>
      </c>
      <c r="AW101" s="130">
        <v>2.0150881253649802</v>
      </c>
      <c r="AY101" s="1">
        <f t="shared" si="9"/>
        <v>21.423454709711528</v>
      </c>
      <c r="AZ101" s="1">
        <f t="shared" si="6"/>
        <v>2.268521119538228</v>
      </c>
      <c r="BA101" s="1"/>
      <c r="BB101" s="58">
        <f>Forcing!B101-(G101-G100)*Je22_Wm2</f>
        <v>0.54572620689541274</v>
      </c>
      <c r="BC101" s="2">
        <f>Forcing!M101-(N101-N100)*Je22_Wm2</f>
        <v>-8.685855156070682E-2</v>
      </c>
      <c r="BD101" s="2">
        <f>Forcing!C101-(T101-T100)*Je22_Wm2</f>
        <v>0.5640813146753606</v>
      </c>
      <c r="BE101" s="2">
        <f>Forcing!D101-(AF101-AF100)*Je22_Wm2</f>
        <v>0.21921615970114811</v>
      </c>
      <c r="BF101" s="2">
        <f>Forcing!E101-(AL101-AL100)*Je22_Wm2</f>
        <v>-5.5473267939238083E-2</v>
      </c>
      <c r="BG101" s="2">
        <f>Forcing!F101-(Z101-Z100)*Je22_Wm2</f>
        <v>-8.6231915889553243E-2</v>
      </c>
      <c r="BH101" s="66">
        <f>Forcing!K101-(AR101-AR100)*Je22_Wm2</f>
        <v>-3.3485291131978706E-2</v>
      </c>
    </row>
    <row r="102" spans="1:60">
      <c r="A102">
        <v>1947</v>
      </c>
      <c r="B102" s="1">
        <f t="shared" ref="B102:B133" si="10">0.5*SUM(D101:D102)/Je22_Wm2+B101</f>
        <v>30.182928115942033</v>
      </c>
      <c r="C102">
        <v>1947</v>
      </c>
      <c r="D102" s="46">
        <v>0.35952820000000002</v>
      </c>
      <c r="E102" s="46">
        <f>'KNMI Hist N'!Z100</f>
        <v>0.42549999999998533</v>
      </c>
      <c r="F102" s="1">
        <f t="shared" ref="F102:F133" si="11">0.5*(G103-G101)*Je22_Wm2</f>
        <v>0.29041438331146774</v>
      </c>
      <c r="G102" s="128">
        <v>19.656289952414301</v>
      </c>
      <c r="H102" s="129">
        <v>15.7082540841638</v>
      </c>
      <c r="I102" s="129">
        <v>23.272953039076199</v>
      </c>
      <c r="J102" s="129">
        <v>21.679357203911199</v>
      </c>
      <c r="K102" s="129">
        <v>21.405951468819701</v>
      </c>
      <c r="L102" s="129">
        <v>20.092678589195799</v>
      </c>
      <c r="M102" s="129">
        <v>15.7785453293194</v>
      </c>
      <c r="N102" s="129">
        <v>-9.1018746976293805</v>
      </c>
      <c r="O102" s="129">
        <v>-10.366072811223299</v>
      </c>
      <c r="P102" s="129">
        <v>-6.5902145556384397</v>
      </c>
      <c r="Q102" s="129">
        <v>-12.033968740240701</v>
      </c>
      <c r="R102" s="129">
        <v>-7.5446341143042401</v>
      </c>
      <c r="S102" s="129">
        <v>-8.9744832667401795</v>
      </c>
      <c r="T102" s="129">
        <v>24.288203652867601</v>
      </c>
      <c r="U102" s="129">
        <v>21.535390715299702</v>
      </c>
      <c r="V102" s="129">
        <v>24.2851496890462</v>
      </c>
      <c r="W102" s="129">
        <v>27.454958061162198</v>
      </c>
      <c r="X102" s="129">
        <v>24.5166969967594</v>
      </c>
      <c r="Y102" s="129">
        <v>23.648822802070502</v>
      </c>
      <c r="Z102" s="129">
        <v>-0.452151302127838</v>
      </c>
      <c r="AA102" s="129">
        <v>-2.57000572943807</v>
      </c>
      <c r="AB102" s="129">
        <v>0.56116234473944604</v>
      </c>
      <c r="AC102" s="129">
        <v>-4.0651726017125096</v>
      </c>
      <c r="AD102" s="129">
        <v>0.70420496439011104</v>
      </c>
      <c r="AE102" s="129">
        <v>3.1090545113818302</v>
      </c>
      <c r="AF102" s="129">
        <v>2.99261858714438</v>
      </c>
      <c r="AG102" s="129">
        <v>1.46204809407673</v>
      </c>
      <c r="AH102" s="129">
        <v>3.0151995947357002</v>
      </c>
      <c r="AI102" s="129">
        <v>-0.15063601935550899</v>
      </c>
      <c r="AJ102" s="129">
        <v>5.9286752796513102</v>
      </c>
      <c r="AK102" s="129">
        <v>4.7078059866136597</v>
      </c>
      <c r="AL102" s="129">
        <v>-0.57916453391997003</v>
      </c>
      <c r="AM102" s="129">
        <v>-0.54074476722217102</v>
      </c>
      <c r="AN102" s="129">
        <v>2.6502981581984</v>
      </c>
      <c r="AO102" s="129">
        <v>-3.2390321156983402</v>
      </c>
      <c r="AP102" s="129">
        <v>0.22200099088692599</v>
      </c>
      <c r="AQ102" s="129">
        <v>-1.9883449357646601</v>
      </c>
      <c r="AR102" s="129">
        <v>4.4656179940881202</v>
      </c>
      <c r="AS102" s="129">
        <v>5.5769416258142899</v>
      </c>
      <c r="AT102" s="129">
        <v>5.5100452062074501</v>
      </c>
      <c r="AU102" s="129">
        <v>4.9619879452323898</v>
      </c>
      <c r="AV102" s="129">
        <v>3.8117477363991701</v>
      </c>
      <c r="AW102" s="130">
        <v>2.4673674567872999</v>
      </c>
      <c r="AY102" s="1">
        <f t="shared" si="9"/>
        <v>21.613249700422912</v>
      </c>
      <c r="AZ102" s="1">
        <f t="shared" si="6"/>
        <v>1.9569597480086109</v>
      </c>
      <c r="BA102" s="1"/>
      <c r="BB102" s="58">
        <f>Forcing!B102-(G102-G101)*Je22_Wm2</f>
        <v>0.64122769904833832</v>
      </c>
      <c r="BC102" s="2">
        <f>Forcing!M102-(N102-N101)*Je22_Wm2</f>
        <v>2.4109227552109314E-3</v>
      </c>
      <c r="BD102" s="2">
        <f>Forcing!C102-(T102-T101)*Je22_Wm2</f>
        <v>0.69621472620351432</v>
      </c>
      <c r="BE102" s="2">
        <f>Forcing!D102-(AF102-AF101)*Je22_Wm2</f>
        <v>0.14639124752525928</v>
      </c>
      <c r="BF102" s="2">
        <f>Forcing!E102-(AL102-AL101)*Je22_Wm2</f>
        <v>6.5604684141003428E-2</v>
      </c>
      <c r="BG102" s="2">
        <f>Forcing!F102-(Z102-Z101)*Je22_Wm2</f>
        <v>-0.16363570771452463</v>
      </c>
      <c r="BH102" s="66">
        <f>Forcing!K102-(AR102-AR101)*Je22_Wm2</f>
        <v>-8.3507272142232886E-2</v>
      </c>
    </row>
    <row r="103" spans="1:60">
      <c r="A103">
        <v>1948</v>
      </c>
      <c r="B103" s="1">
        <f t="shared" si="10"/>
        <v>30.818244138486317</v>
      </c>
      <c r="C103">
        <v>1948</v>
      </c>
      <c r="D103" s="46">
        <v>0.42953429999999998</v>
      </c>
      <c r="E103" s="46">
        <f>'KNMI Hist N'!Z101</f>
        <v>0.48446666666664367</v>
      </c>
      <c r="F103" s="1">
        <f t="shared" si="11"/>
        <v>0.2837749450870985</v>
      </c>
      <c r="G103" s="128">
        <v>20.0902456137207</v>
      </c>
      <c r="H103" s="129">
        <v>16.172362156648699</v>
      </c>
      <c r="I103" s="129">
        <v>23.500468513874001</v>
      </c>
      <c r="J103" s="129">
        <v>22.1536483961073</v>
      </c>
      <c r="K103" s="129">
        <v>21.6829727287389</v>
      </c>
      <c r="L103" s="129">
        <v>20.659370644515398</v>
      </c>
      <c r="M103" s="129">
        <v>16.372651242439801</v>
      </c>
      <c r="N103" s="129">
        <v>-9.3825128024390594</v>
      </c>
      <c r="O103" s="129">
        <v>-10.743177943673601</v>
      </c>
      <c r="P103" s="129">
        <v>-6.8170976144652302</v>
      </c>
      <c r="Q103" s="129">
        <v>-12.4554853251121</v>
      </c>
      <c r="R103" s="129">
        <v>-7.7709684232328398</v>
      </c>
      <c r="S103" s="129">
        <v>-9.1258347057113696</v>
      </c>
      <c r="T103" s="129">
        <v>24.6390844868823</v>
      </c>
      <c r="U103" s="129">
        <v>21.746506463775901</v>
      </c>
      <c r="V103" s="129">
        <v>24.544824539256499</v>
      </c>
      <c r="W103" s="129">
        <v>27.964050904361201</v>
      </c>
      <c r="X103" s="129">
        <v>24.927909478257099</v>
      </c>
      <c r="Y103" s="129">
        <v>24.012131048760601</v>
      </c>
      <c r="Z103" s="129">
        <v>-0.36477104311689401</v>
      </c>
      <c r="AA103" s="129">
        <v>-2.57649941311593</v>
      </c>
      <c r="AB103" s="129">
        <v>0.77529742743465502</v>
      </c>
      <c r="AC103" s="129">
        <v>-4.0482826065920801</v>
      </c>
      <c r="AD103" s="129">
        <v>0.90079610904049601</v>
      </c>
      <c r="AE103" s="129">
        <v>3.1248332676483899</v>
      </c>
      <c r="AF103" s="129">
        <v>3.0687741312338401</v>
      </c>
      <c r="AG103" s="129">
        <v>1.80319510048059</v>
      </c>
      <c r="AH103" s="129">
        <v>2.7390817812833901</v>
      </c>
      <c r="AI103" s="129">
        <v>0.283281475497067</v>
      </c>
      <c r="AJ103" s="129">
        <v>5.7343862110283199</v>
      </c>
      <c r="AK103" s="129">
        <v>4.7839260878798298</v>
      </c>
      <c r="AL103" s="129">
        <v>-0.59542608742453595</v>
      </c>
      <c r="AM103" s="129">
        <v>-0.67352003005723604</v>
      </c>
      <c r="AN103" s="129">
        <v>2.7440518572950299</v>
      </c>
      <c r="AO103" s="129">
        <v>-3.1726800610273602</v>
      </c>
      <c r="AP103" s="129">
        <v>0.10613319661107801</v>
      </c>
      <c r="AQ103" s="129">
        <v>-1.9811153999441899</v>
      </c>
      <c r="AR103" s="129">
        <v>4.6214753201161596</v>
      </c>
      <c r="AS103" s="129">
        <v>5.8413434137315097</v>
      </c>
      <c r="AT103" s="129">
        <v>5.6376007120271696</v>
      </c>
      <c r="AU103" s="129">
        <v>4.9766935321906498</v>
      </c>
      <c r="AV103" s="129">
        <v>4.2480473531000396</v>
      </c>
      <c r="AW103" s="130">
        <v>2.4036915895314399</v>
      </c>
      <c r="AY103" s="1">
        <f t="shared" si="9"/>
        <v>21.986624005251812</v>
      </c>
      <c r="AZ103" s="1">
        <f t="shared" si="6"/>
        <v>1.8963783915311119</v>
      </c>
      <c r="BA103" s="1"/>
      <c r="BB103" s="58">
        <f>Forcing!B103-(G103-G102)*Je22_Wm2</f>
        <v>0.73019753432872614</v>
      </c>
      <c r="BC103" s="2">
        <f>Forcing!M103-(N103-N102)*Je22_Wm2</f>
        <v>-4.7035246913189416E-2</v>
      </c>
      <c r="BD103" s="2">
        <f>Forcing!C103-(T103-T102)*Je22_Wm2</f>
        <v>0.71565200207687174</v>
      </c>
      <c r="BE103" s="2">
        <f>Forcing!D103-(AF103-AF102)*Je22_Wm2</f>
        <v>7.4918407120445257E-2</v>
      </c>
      <c r="BF103" s="2">
        <f>Forcing!E103-(AL103-AL102)*Je22_Wm2</f>
        <v>9.6379324726335439E-2</v>
      </c>
      <c r="BG103" s="2">
        <f>Forcing!F103-(Z103-Z102)*Je22_Wm2</f>
        <v>-0.19937614084579619</v>
      </c>
      <c r="BH103" s="66">
        <f>Forcing!K103-(AR103-AR102)*Je22_Wm2</f>
        <v>-4.5169299463412443E-2</v>
      </c>
    </row>
    <row r="104" spans="1:60">
      <c r="A104">
        <v>1949</v>
      </c>
      <c r="B104" s="1">
        <f t="shared" si="10"/>
        <v>31.416017407407413</v>
      </c>
      <c r="C104">
        <v>1949</v>
      </c>
      <c r="D104" s="46">
        <v>0.31290010000000001</v>
      </c>
      <c r="E104" s="46">
        <f>'KNMI Hist N'!Z102</f>
        <v>0.37498333333334227</v>
      </c>
      <c r="F104" s="1">
        <f t="shared" si="11"/>
        <v>0.28769728954440721</v>
      </c>
      <c r="G104" s="128">
        <v>20.570218922098999</v>
      </c>
      <c r="H104" s="129">
        <v>16.623563699769299</v>
      </c>
      <c r="I104" s="129">
        <v>24.005086353681499</v>
      </c>
      <c r="J104" s="129">
        <v>22.661122621438501</v>
      </c>
      <c r="K104" s="129">
        <v>22.190891484174799</v>
      </c>
      <c r="L104" s="129">
        <v>21.101085776546299</v>
      </c>
      <c r="M104" s="129">
        <v>16.839563596983702</v>
      </c>
      <c r="N104" s="129">
        <v>-9.4773432519478593</v>
      </c>
      <c r="O104" s="129">
        <v>-11.267042804509201</v>
      </c>
      <c r="P104" s="129">
        <v>-6.8895110624178297</v>
      </c>
      <c r="Q104" s="129">
        <v>-12.391155437004</v>
      </c>
      <c r="R104" s="129">
        <v>-7.6579956416435602</v>
      </c>
      <c r="S104" s="129">
        <v>-9.1810113141645804</v>
      </c>
      <c r="T104" s="129">
        <v>25.107158125447899</v>
      </c>
      <c r="U104" s="129">
        <v>22.336618548517901</v>
      </c>
      <c r="V104" s="129">
        <v>25.139045814621301</v>
      </c>
      <c r="W104" s="129">
        <v>28.3416232794455</v>
      </c>
      <c r="X104" s="129">
        <v>25.344540883460802</v>
      </c>
      <c r="Y104" s="129">
        <v>24.3739621011939</v>
      </c>
      <c r="Z104" s="129">
        <v>-0.34003816578275398</v>
      </c>
      <c r="AA104" s="129">
        <v>-2.7808661291756001</v>
      </c>
      <c r="AB104" s="129">
        <v>0.65723736587993897</v>
      </c>
      <c r="AC104" s="129">
        <v>-4.1720099327168398</v>
      </c>
      <c r="AD104" s="129">
        <v>1.2808904238299199</v>
      </c>
      <c r="AE104" s="129">
        <v>3.3145574432688001</v>
      </c>
      <c r="AF104" s="129">
        <v>2.96829019350792</v>
      </c>
      <c r="AG104" s="129">
        <v>1.9519227807917701</v>
      </c>
      <c r="AH104" s="129">
        <v>2.6871044010327401</v>
      </c>
      <c r="AI104" s="129">
        <v>0.15935088122831501</v>
      </c>
      <c r="AJ104" s="129">
        <v>5.3699978250058802</v>
      </c>
      <c r="AK104" s="129">
        <v>4.6730750794809097</v>
      </c>
      <c r="AL104" s="129">
        <v>-0.50648671434482795</v>
      </c>
      <c r="AM104" s="129">
        <v>-0.59081842060489298</v>
      </c>
      <c r="AN104" s="129">
        <v>2.6875589450220501</v>
      </c>
      <c r="AO104" s="129">
        <v>-2.74508922856631</v>
      </c>
      <c r="AP104" s="129">
        <v>0.23466545138630801</v>
      </c>
      <c r="AQ104" s="129">
        <v>-2.1187503189612902</v>
      </c>
      <c r="AR104" s="129">
        <v>4.8247759108722796</v>
      </c>
      <c r="AS104" s="129">
        <v>6.1656718197134097</v>
      </c>
      <c r="AT104" s="129">
        <v>5.9334970932819404</v>
      </c>
      <c r="AU104" s="129">
        <v>5.22534905603169</v>
      </c>
      <c r="AV104" s="129">
        <v>4.3378987323227003</v>
      </c>
      <c r="AW104" s="130">
        <v>2.46146285301168</v>
      </c>
      <c r="AY104" s="1">
        <f t="shared" si="9"/>
        <v>22.576356097752658</v>
      </c>
      <c r="AZ104" s="1">
        <f t="shared" si="6"/>
        <v>2.0061371756536595</v>
      </c>
      <c r="BA104" s="1"/>
      <c r="BB104" s="58">
        <f>Forcing!B104-(G104-G103)*Je22_Wm2</f>
        <v>0.65014057549707682</v>
      </c>
      <c r="BC104" s="2">
        <f>Forcing!M104-(N104-N103)*Je22_Wm2</f>
        <v>-0.17061093085503523</v>
      </c>
      <c r="BD104" s="2">
        <f>Forcing!C104-(T104-T103)*Je22_Wm2</f>
        <v>0.65551527045076297</v>
      </c>
      <c r="BE104" s="2">
        <f>Forcing!D104-(AF104-AF103)*Je22_Wm2</f>
        <v>0.18809252532779641</v>
      </c>
      <c r="BF104" s="2">
        <f>Forcing!E104-(AL104-AL103)*Je22_Wm2</f>
        <v>1.5589449317501329E-2</v>
      </c>
      <c r="BG104" s="2">
        <f>Forcing!F104-(Z104-Z103)*Je22_Wm2</f>
        <v>-0.16116011682450096</v>
      </c>
      <c r="BH104" s="66">
        <f>Forcing!K104-(AR104-AR103)*Je22_Wm2</f>
        <v>-0.11908237685955056</v>
      </c>
    </row>
    <row r="105" spans="1:60">
      <c r="A105">
        <v>1950</v>
      </c>
      <c r="B105" s="1">
        <f t="shared" si="10"/>
        <v>31.999990434782614</v>
      </c>
      <c r="C105">
        <v>1950</v>
      </c>
      <c r="D105" s="46">
        <v>0.41239439999999999</v>
      </c>
      <c r="E105" s="46">
        <f>'KNMI Hist N'!Z103</f>
        <v>0.47356666666668445</v>
      </c>
      <c r="F105" s="1">
        <f t="shared" si="11"/>
        <v>0.3518512625301925</v>
      </c>
      <c r="G105" s="128">
        <v>21.016806932704299</v>
      </c>
      <c r="H105" s="129">
        <v>17.2775553266755</v>
      </c>
      <c r="I105" s="129">
        <v>24.485716352210201</v>
      </c>
      <c r="J105" s="129">
        <v>23.248072828937602</v>
      </c>
      <c r="K105" s="129">
        <v>22.5895446144714</v>
      </c>
      <c r="L105" s="129">
        <v>21.635061775530499</v>
      </c>
      <c r="M105" s="129">
        <v>16.8648906984007</v>
      </c>
      <c r="N105" s="129">
        <v>-9.7008136243742307</v>
      </c>
      <c r="O105" s="129">
        <v>-11.786242941716701</v>
      </c>
      <c r="P105" s="129">
        <v>-7.0996694964388398</v>
      </c>
      <c r="Q105" s="129">
        <v>-12.482684234959301</v>
      </c>
      <c r="R105" s="129">
        <v>-7.7579683289475696</v>
      </c>
      <c r="S105" s="129">
        <v>-9.3775031198085692</v>
      </c>
      <c r="T105" s="129">
        <v>25.496811936211301</v>
      </c>
      <c r="U105" s="129">
        <v>22.379929319733201</v>
      </c>
      <c r="V105" s="129">
        <v>25.859881143867302</v>
      </c>
      <c r="W105" s="129">
        <v>28.666507757715699</v>
      </c>
      <c r="X105" s="129">
        <v>25.529261384660501</v>
      </c>
      <c r="Y105" s="129">
        <v>25.048480075079901</v>
      </c>
      <c r="Z105" s="129">
        <v>-0.28830174450589002</v>
      </c>
      <c r="AA105" s="129">
        <v>-3.05202789602729</v>
      </c>
      <c r="AB105" s="129">
        <v>0.63993658953200905</v>
      </c>
      <c r="AC105" s="129">
        <v>-4.0863434622326</v>
      </c>
      <c r="AD105" s="129">
        <v>1.5754060301087101</v>
      </c>
      <c r="AE105" s="129">
        <v>3.4815200160897199</v>
      </c>
      <c r="AF105" s="129">
        <v>2.9461603739545299</v>
      </c>
      <c r="AG105" s="129">
        <v>1.9445581763174999</v>
      </c>
      <c r="AH105" s="129">
        <v>2.6622084141667801</v>
      </c>
      <c r="AI105" s="129">
        <v>-0.150510522802558</v>
      </c>
      <c r="AJ105" s="129">
        <v>5.5443805895407703</v>
      </c>
      <c r="AK105" s="129">
        <v>4.7301652125501699</v>
      </c>
      <c r="AL105" s="129">
        <v>-0.59783239989203396</v>
      </c>
      <c r="AM105" s="129">
        <v>-0.87341622529685503</v>
      </c>
      <c r="AN105" s="129">
        <v>2.5186709582634998</v>
      </c>
      <c r="AO105" s="129">
        <v>-2.8396594341236798</v>
      </c>
      <c r="AP105" s="129">
        <v>-9.1384772130042494E-2</v>
      </c>
      <c r="AQ105" s="129">
        <v>-1.7033725261730901</v>
      </c>
      <c r="AR105" s="129">
        <v>4.9953210598078801</v>
      </c>
      <c r="AS105" s="129">
        <v>6.4295669472849397</v>
      </c>
      <c r="AT105" s="129">
        <v>6.1696022732861797</v>
      </c>
      <c r="AU105" s="129">
        <v>5.6491533469183004</v>
      </c>
      <c r="AV105" s="129">
        <v>4.4998403807324001</v>
      </c>
      <c r="AW105" s="130">
        <v>2.2284423508175801</v>
      </c>
      <c r="AY105" s="1">
        <f t="shared" si="9"/>
        <v>22.851345601201558</v>
      </c>
      <c r="AZ105" s="1">
        <f t="shared" si="6"/>
        <v>1.8345386684972596</v>
      </c>
      <c r="BA105" s="1"/>
      <c r="BB105" s="58">
        <f>Forcing!B105-(G105-G104)*Je22_Wm2</f>
        <v>0.65940884541410871</v>
      </c>
      <c r="BC105" s="2">
        <f>Forcing!M105-(N105-N104)*Je22_Wm2</f>
        <v>-9.90734087232234E-2</v>
      </c>
      <c r="BD105" s="2">
        <f>Forcing!C105-(T105-T104)*Je22_Wm2</f>
        <v>0.71850698351592723</v>
      </c>
      <c r="BE105" s="2">
        <f>Forcing!D105-(AF105-AF104)*Je22_Wm2</f>
        <v>0.14293561794265525</v>
      </c>
      <c r="BF105" s="2">
        <f>Forcing!E105-(AL105-AL104)*Je22_Wm2</f>
        <v>9.3086170724814926E-2</v>
      </c>
      <c r="BG105" s="2">
        <f>Forcing!F105-(Z105-Z104)*Je22_Wm2</f>
        <v>-0.1786123176129325</v>
      </c>
      <c r="BH105" s="66">
        <f>Forcing!K105-(AR105-AR104)*Je22_Wm2</f>
        <v>-8.5444337489007885E-2</v>
      </c>
    </row>
    <row r="106" spans="1:60">
      <c r="A106">
        <v>1951</v>
      </c>
      <c r="B106" s="1">
        <f t="shared" si="10"/>
        <v>32.704493333333339</v>
      </c>
      <c r="C106">
        <v>1951</v>
      </c>
      <c r="D106" s="46">
        <v>0.46259820000000001</v>
      </c>
      <c r="E106" s="46">
        <f>'KNMI Hist N'!Z104</f>
        <v>0.50554999999999006</v>
      </c>
      <c r="F106" s="1">
        <f t="shared" si="11"/>
        <v>0.37029179683784386</v>
      </c>
      <c r="G106" s="128">
        <v>21.703395290956301</v>
      </c>
      <c r="H106" s="129">
        <v>18.001473656756499</v>
      </c>
      <c r="I106" s="129">
        <v>25.1122705347845</v>
      </c>
      <c r="J106" s="129">
        <v>23.8310441430271</v>
      </c>
      <c r="K106" s="129">
        <v>23.275384534549101</v>
      </c>
      <c r="L106" s="129">
        <v>22.3158802474995</v>
      </c>
      <c r="M106" s="129">
        <v>17.684318629121101</v>
      </c>
      <c r="N106" s="129">
        <v>-9.9960709517083295</v>
      </c>
      <c r="O106" s="129">
        <v>-12.1862022736578</v>
      </c>
      <c r="P106" s="129">
        <v>-7.60191779198641</v>
      </c>
      <c r="Q106" s="129">
        <v>-12.458067095429699</v>
      </c>
      <c r="R106" s="129">
        <v>-8.1127463692385202</v>
      </c>
      <c r="S106" s="129">
        <v>-9.6214212282291598</v>
      </c>
      <c r="T106" s="129">
        <v>26.129536607106299</v>
      </c>
      <c r="U106" s="129">
        <v>22.440995802492001</v>
      </c>
      <c r="V106" s="129">
        <v>26.674517846456901</v>
      </c>
      <c r="W106" s="129">
        <v>28.9572555654374</v>
      </c>
      <c r="X106" s="129">
        <v>26.722959132193999</v>
      </c>
      <c r="Y106" s="129">
        <v>25.851954688951199</v>
      </c>
      <c r="Z106" s="129">
        <v>-0.37220273430962397</v>
      </c>
      <c r="AA106" s="129">
        <v>-3.25854569869712</v>
      </c>
      <c r="AB106" s="129">
        <v>0.70214534785650395</v>
      </c>
      <c r="AC106" s="129">
        <v>-4.3940457414811398</v>
      </c>
      <c r="AD106" s="129">
        <v>1.70937245579265</v>
      </c>
      <c r="AE106" s="129">
        <v>3.3800599649809899</v>
      </c>
      <c r="AF106" s="129">
        <v>3.1591370715399099</v>
      </c>
      <c r="AG106" s="129">
        <v>2.5796157846785901</v>
      </c>
      <c r="AH106" s="129">
        <v>3.2532250083285401</v>
      </c>
      <c r="AI106" s="129">
        <v>-0.186073317766563</v>
      </c>
      <c r="AJ106" s="129">
        <v>5.56835080130507</v>
      </c>
      <c r="AK106" s="129">
        <v>4.5805670811539398</v>
      </c>
      <c r="AL106" s="129">
        <v>-0.61405541370535</v>
      </c>
      <c r="AM106" s="129">
        <v>-0.90694805004586199</v>
      </c>
      <c r="AN106" s="129">
        <v>2.7200341984154202</v>
      </c>
      <c r="AO106" s="129">
        <v>-2.8627656518224001</v>
      </c>
      <c r="AP106" s="129">
        <v>-0.42108887380370602</v>
      </c>
      <c r="AQ106" s="129">
        <v>-1.5995086912701999</v>
      </c>
      <c r="AR106" s="129">
        <v>5.18743715183611</v>
      </c>
      <c r="AS106" s="129">
        <v>6.7179774328696</v>
      </c>
      <c r="AT106" s="129">
        <v>6.5788933921342103</v>
      </c>
      <c r="AU106" s="129">
        <v>5.8770702511024799</v>
      </c>
      <c r="AV106" s="129">
        <v>4.5250040327640004</v>
      </c>
      <c r="AW106" s="130">
        <v>2.2382406503102801</v>
      </c>
      <c r="AY106" s="1">
        <f t="shared" si="9"/>
        <v>23.493781730759014</v>
      </c>
      <c r="AZ106" s="1">
        <f t="shared" si="6"/>
        <v>1.7903864398027132</v>
      </c>
      <c r="BA106" s="1"/>
      <c r="BB106" s="58">
        <f>Forcing!B106-(G106-G105)*Je22_Wm2</f>
        <v>0.50346162952550633</v>
      </c>
      <c r="BC106" s="2">
        <f>Forcing!M106-(N106-N105)*Je22_Wm2</f>
        <v>-6.6325199725524614E-2</v>
      </c>
      <c r="BD106" s="2">
        <f>Forcing!C106-(T106-T105)*Je22_Wm2</f>
        <v>0.58337497937420624</v>
      </c>
      <c r="BE106" s="2">
        <f>Forcing!D106-(AF106-AF105)*Je22_Wm2</f>
        <v>1.5794707994790658E-3</v>
      </c>
      <c r="BF106" s="2">
        <f>Forcing!E106-(AL106-AL105)*Je22_Wm2</f>
        <v>9.6027915780692568E-3</v>
      </c>
      <c r="BG106" s="2">
        <f>Forcing!F106-(Z106-Z105)*Je22_Wm2</f>
        <v>-9.7358485331881225E-2</v>
      </c>
      <c r="BH106" s="66">
        <f>Forcing!K106-(AR106-AR105)*Je22_Wm2</f>
        <v>-7.8115093149530745E-2</v>
      </c>
    </row>
    <row r="107" spans="1:60">
      <c r="A107">
        <v>1952</v>
      </c>
      <c r="B107" s="1">
        <f t="shared" si="10"/>
        <v>33.346916360708541</v>
      </c>
      <c r="C107">
        <v>1952</v>
      </c>
      <c r="D107" s="46">
        <v>0.33529120000000001</v>
      </c>
      <c r="E107" s="46">
        <f>'KNMI Hist N'!Z105</f>
        <v>0.38008333333335997</v>
      </c>
      <c r="F107" s="1">
        <f t="shared" si="11"/>
        <v>0.2794542769462629</v>
      </c>
      <c r="G107" s="128">
        <v>22.2093731060951</v>
      </c>
      <c r="H107" s="129">
        <v>18.519829873187401</v>
      </c>
      <c r="I107" s="129">
        <v>25.562994862343501</v>
      </c>
      <c r="J107" s="129">
        <v>24.252132256958401</v>
      </c>
      <c r="K107" s="129">
        <v>23.7285121816059</v>
      </c>
      <c r="L107" s="129">
        <v>23.169388692338998</v>
      </c>
      <c r="M107" s="129">
        <v>18.0233807701362</v>
      </c>
      <c r="N107" s="129">
        <v>-10.269681254203601</v>
      </c>
      <c r="O107" s="129">
        <v>-12.684278127334499</v>
      </c>
      <c r="P107" s="129">
        <v>-7.8045755875631198</v>
      </c>
      <c r="Q107" s="129">
        <v>-12.8604185195904</v>
      </c>
      <c r="R107" s="129">
        <v>-8.1984676349842402</v>
      </c>
      <c r="S107" s="129">
        <v>-9.8006664015459606</v>
      </c>
      <c r="T107" s="129">
        <v>26.573330732573101</v>
      </c>
      <c r="U107" s="129">
        <v>23.015931235079599</v>
      </c>
      <c r="V107" s="129">
        <v>27.199912954222199</v>
      </c>
      <c r="W107" s="129">
        <v>29.2325725980016</v>
      </c>
      <c r="X107" s="129">
        <v>27.170466378532701</v>
      </c>
      <c r="Y107" s="129">
        <v>26.2477704970293</v>
      </c>
      <c r="Z107" s="129">
        <v>-0.49881529969953198</v>
      </c>
      <c r="AA107" s="129">
        <v>-3.4894658610582598</v>
      </c>
      <c r="AB107" s="129">
        <v>0.73619757519727602</v>
      </c>
      <c r="AC107" s="129">
        <v>-4.66087312186822</v>
      </c>
      <c r="AD107" s="129">
        <v>1.6152909767216901</v>
      </c>
      <c r="AE107" s="129">
        <v>3.3047739325098502</v>
      </c>
      <c r="AF107" s="129">
        <v>3.2514690430305699</v>
      </c>
      <c r="AG107" s="129">
        <v>2.7502740080002201</v>
      </c>
      <c r="AH107" s="129">
        <v>3.24826262472014</v>
      </c>
      <c r="AI107" s="129">
        <v>0.19151614447061099</v>
      </c>
      <c r="AJ107" s="129">
        <v>5.4838076573756798</v>
      </c>
      <c r="AK107" s="129">
        <v>4.5834847805861898</v>
      </c>
      <c r="AL107" s="129">
        <v>-0.71205462987038604</v>
      </c>
      <c r="AM107" s="129">
        <v>-0.99143801120254005</v>
      </c>
      <c r="AN107" s="129">
        <v>2.35307732167451</v>
      </c>
      <c r="AO107" s="129">
        <v>-3.1215833107555802</v>
      </c>
      <c r="AP107" s="129">
        <v>-0.43422691309267297</v>
      </c>
      <c r="AQ107" s="129">
        <v>-1.3661022359756401</v>
      </c>
      <c r="AR107" s="129">
        <v>5.4835921740863096</v>
      </c>
      <c r="AS107" s="129">
        <v>7.1637064469141603</v>
      </c>
      <c r="AT107" s="129">
        <v>6.74781098398552</v>
      </c>
      <c r="AU107" s="129">
        <v>6.2417425712143597</v>
      </c>
      <c r="AV107" s="129">
        <v>4.7127390163951999</v>
      </c>
      <c r="AW107" s="130">
        <v>2.5519618519223402</v>
      </c>
      <c r="AY107" s="1">
        <f t="shared" si="9"/>
        <v>23.827840765916463</v>
      </c>
      <c r="AZ107" s="1">
        <f t="shared" si="6"/>
        <v>1.6184676598213628</v>
      </c>
      <c r="BA107" s="1"/>
      <c r="BB107" s="58">
        <f>Forcing!B107-(G107-G106)*Je22_Wm2</f>
        <v>0.588416776798806</v>
      </c>
      <c r="BC107" s="2">
        <f>Forcing!M107-(N107-N106)*Je22_Wm2</f>
        <v>-9.2484302150436626E-2</v>
      </c>
      <c r="BD107" s="2">
        <f>Forcing!C107-(T107-T106)*Je22_Wm2</f>
        <v>0.71836484808511603</v>
      </c>
      <c r="BE107" s="2">
        <f>Forcing!D107-(AF107-AF106)*Je22_Wm2</f>
        <v>8.1154845704300094E-2</v>
      </c>
      <c r="BF107" s="2">
        <f>Forcing!E107-(AL107-AL106)*Je22_Wm2</f>
        <v>6.1835963238487376E-2</v>
      </c>
      <c r="BG107" s="2">
        <f>Forcing!F107-(Z107-Z106)*Je22_Wm2</f>
        <v>-7.3807596892867117E-2</v>
      </c>
      <c r="BH107" s="66">
        <f>Forcing!K107-(AR107-AR106)*Je22_Wm2</f>
        <v>-0.18190717881737398</v>
      </c>
    </row>
    <row r="108" spans="1:60">
      <c r="A108">
        <v>1953</v>
      </c>
      <c r="B108" s="1">
        <f t="shared" si="10"/>
        <v>33.902476586151373</v>
      </c>
      <c r="C108">
        <v>1953</v>
      </c>
      <c r="D108" s="46">
        <v>0.35471459999999999</v>
      </c>
      <c r="E108" s="46">
        <f>'KNMI Hist N'!Z106</f>
        <v>0.40256666666666757</v>
      </c>
      <c r="F108" s="1">
        <f t="shared" si="11"/>
        <v>0.33301041552373595</v>
      </c>
      <c r="G108" s="128">
        <v>22.603409065340401</v>
      </c>
      <c r="H108" s="129">
        <v>19.1463365147481</v>
      </c>
      <c r="I108" s="129">
        <v>25.926648702498099</v>
      </c>
      <c r="J108" s="129">
        <v>24.575061459104901</v>
      </c>
      <c r="K108" s="129">
        <v>24.082170892836402</v>
      </c>
      <c r="L108" s="129">
        <v>23.778490825144299</v>
      </c>
      <c r="M108" s="129">
        <v>18.111745997710699</v>
      </c>
      <c r="N108" s="129">
        <v>-10.5894223178713</v>
      </c>
      <c r="O108" s="129">
        <v>-13.080484971198</v>
      </c>
      <c r="P108" s="129">
        <v>-7.9127674287395298</v>
      </c>
      <c r="Q108" s="129">
        <v>-13.258970737562001</v>
      </c>
      <c r="R108" s="129">
        <v>-8.3007417670035597</v>
      </c>
      <c r="S108" s="129">
        <v>-10.394146684853601</v>
      </c>
      <c r="T108" s="129">
        <v>27.255459791995499</v>
      </c>
      <c r="U108" s="129">
        <v>24.141830843349901</v>
      </c>
      <c r="V108" s="129">
        <v>28.038308703437199</v>
      </c>
      <c r="W108" s="129">
        <v>29.5527257666044</v>
      </c>
      <c r="X108" s="129">
        <v>27.792087783663401</v>
      </c>
      <c r="Y108" s="129">
        <v>26.7523458629225</v>
      </c>
      <c r="Z108" s="129">
        <v>-0.44119730007529301</v>
      </c>
      <c r="AA108" s="129">
        <v>-3.0216218064469</v>
      </c>
      <c r="AB108" s="129">
        <v>0.84183860385055598</v>
      </c>
      <c r="AC108" s="129">
        <v>-4.65069777531924</v>
      </c>
      <c r="AD108" s="129">
        <v>1.6096461034585601</v>
      </c>
      <c r="AE108" s="129">
        <v>3.0148483740805601</v>
      </c>
      <c r="AF108" s="129">
        <v>3.2461561560719301</v>
      </c>
      <c r="AG108" s="129">
        <v>2.8098305191260202</v>
      </c>
      <c r="AH108" s="129">
        <v>3.1134151953883098</v>
      </c>
      <c r="AI108" s="129">
        <v>0.168119705510033</v>
      </c>
      <c r="AJ108" s="129">
        <v>5.7113377420717297</v>
      </c>
      <c r="AK108" s="129">
        <v>4.4280776182635604</v>
      </c>
      <c r="AL108" s="129">
        <v>-0.88002870558209101</v>
      </c>
      <c r="AM108" s="129">
        <v>-1.14138284307914</v>
      </c>
      <c r="AN108" s="129">
        <v>1.76855067532497</v>
      </c>
      <c r="AO108" s="129">
        <v>-3.3781601038310201</v>
      </c>
      <c r="AP108" s="129">
        <v>-0.278898369727204</v>
      </c>
      <c r="AQ108" s="129">
        <v>-1.3702528865980601</v>
      </c>
      <c r="AR108" s="129">
        <v>5.5443470982241703</v>
      </c>
      <c r="AS108" s="129">
        <v>6.9371344451220596</v>
      </c>
      <c r="AT108" s="129">
        <v>6.9163044863679604</v>
      </c>
      <c r="AU108" s="129">
        <v>6.5614839334324397</v>
      </c>
      <c r="AV108" s="129">
        <v>4.6739815186260696</v>
      </c>
      <c r="AW108" s="130">
        <v>2.6328311075723398</v>
      </c>
      <c r="AY108" s="1">
        <f t="shared" si="9"/>
        <v>24.135314722762914</v>
      </c>
      <c r="AZ108" s="1">
        <f t="shared" si="6"/>
        <v>1.5319056574225129</v>
      </c>
      <c r="BA108" s="1"/>
      <c r="BB108" s="58">
        <f>Forcing!B108-(G108-G107)*Je22_Wm2</f>
        <v>0.65598466930866828</v>
      </c>
      <c r="BC108" s="2">
        <f>Forcing!M108-(N108-N107)*Je22_Wm2</f>
        <v>-7.5417399462358842E-2</v>
      </c>
      <c r="BD108" s="2">
        <f>Forcing!C108-(T108-T107)*Je22_Wm2</f>
        <v>0.59025785409869114</v>
      </c>
      <c r="BE108" s="2">
        <f>Forcing!D108-(AF108-AF107)*Je22_Wm2</f>
        <v>0.14754830280131534</v>
      </c>
      <c r="BF108" s="2">
        <f>Forcing!E108-(AL108-AL107)*Je22_Wm2</f>
        <v>8.4281101016968785E-2</v>
      </c>
      <c r="BG108" s="2">
        <f>Forcing!F108-(Z108-Z107)*Je22_Wm2</f>
        <v>-0.19119277776665239</v>
      </c>
      <c r="BH108" s="66">
        <f>Forcing!K108-(AR108-AR107)*Je22_Wm2</f>
        <v>-3.1390537889611464E-2</v>
      </c>
    </row>
    <row r="109" spans="1:60">
      <c r="A109">
        <v>1954</v>
      </c>
      <c r="B109" s="1">
        <f t="shared" si="10"/>
        <v>34.672562657004832</v>
      </c>
      <c r="C109">
        <v>1954</v>
      </c>
      <c r="D109" s="46">
        <v>0.6017323</v>
      </c>
      <c r="E109" s="46">
        <f>'KNMI Hist N'!Z107</f>
        <v>0.64721666666664157</v>
      </c>
      <c r="F109" s="1">
        <f t="shared" si="11"/>
        <v>0.39555284760215642</v>
      </c>
      <c r="G109" s="128">
        <v>23.2818704185709</v>
      </c>
      <c r="H109" s="129">
        <v>19.578316407466701</v>
      </c>
      <c r="I109" s="129">
        <v>26.914138671955001</v>
      </c>
      <c r="J109" s="129">
        <v>25.270676112677599</v>
      </c>
      <c r="K109" s="129">
        <v>24.799340043248701</v>
      </c>
      <c r="L109" s="129">
        <v>24.485550374222999</v>
      </c>
      <c r="M109" s="129">
        <v>18.643200901854499</v>
      </c>
      <c r="N109" s="129">
        <v>-10.7203962144677</v>
      </c>
      <c r="O109" s="129">
        <v>-13.2454243057346</v>
      </c>
      <c r="P109" s="129">
        <v>-8.1270376497700791</v>
      </c>
      <c r="Q109" s="129">
        <v>-13.344500547547</v>
      </c>
      <c r="R109" s="129">
        <v>-8.26719839710759</v>
      </c>
      <c r="S109" s="129">
        <v>-10.617820172179499</v>
      </c>
      <c r="T109" s="129">
        <v>27.6955143298777</v>
      </c>
      <c r="U109" s="129">
        <v>24.477706194607599</v>
      </c>
      <c r="V109" s="129">
        <v>28.410332353317202</v>
      </c>
      <c r="W109" s="129">
        <v>29.891164770811798</v>
      </c>
      <c r="X109" s="129">
        <v>28.207857566723</v>
      </c>
      <c r="Y109" s="129">
        <v>27.490510763928899</v>
      </c>
      <c r="Z109" s="129">
        <v>-0.34395511911745302</v>
      </c>
      <c r="AA109" s="129">
        <v>-2.74447241076198</v>
      </c>
      <c r="AB109" s="129">
        <v>0.96952378854555599</v>
      </c>
      <c r="AC109" s="129">
        <v>-4.3811143366284497</v>
      </c>
      <c r="AD109" s="129">
        <v>1.3593197149637299</v>
      </c>
      <c r="AE109" s="129">
        <v>3.0769676482938899</v>
      </c>
      <c r="AF109" s="129">
        <v>3.2025688536910302</v>
      </c>
      <c r="AG109" s="129">
        <v>3.34812456536471</v>
      </c>
      <c r="AH109" s="129">
        <v>2.7042820102255698</v>
      </c>
      <c r="AI109" s="129">
        <v>0.16908530789154</v>
      </c>
      <c r="AJ109" s="129">
        <v>5.6330078326878397</v>
      </c>
      <c r="AK109" s="129">
        <v>4.15834455228552</v>
      </c>
      <c r="AL109" s="129">
        <v>-0.79307612029947205</v>
      </c>
      <c r="AM109" s="129">
        <v>-1.42184943656534</v>
      </c>
      <c r="AN109" s="129">
        <v>2.1986939735898101</v>
      </c>
      <c r="AO109" s="129">
        <v>-3.44077352256671</v>
      </c>
      <c r="AP109" s="129">
        <v>5.9289257699780299E-3</v>
      </c>
      <c r="AQ109" s="129">
        <v>-1.3073805417251001</v>
      </c>
      <c r="AR109" s="129">
        <v>5.6291754055299901</v>
      </c>
      <c r="AS109" s="129">
        <v>6.7215488081273804</v>
      </c>
      <c r="AT109" s="129">
        <v>6.7709983712060096</v>
      </c>
      <c r="AU109" s="129">
        <v>7.0435795011914104</v>
      </c>
      <c r="AV109" s="129">
        <v>4.8812084397753699</v>
      </c>
      <c r="AW109" s="130">
        <v>2.7285419073497499</v>
      </c>
      <c r="AY109" s="1">
        <f t="shared" si="9"/>
        <v>24.669831135214096</v>
      </c>
      <c r="AZ109" s="1">
        <f t="shared" si="6"/>
        <v>1.387960716643196</v>
      </c>
      <c r="BA109" s="1"/>
      <c r="BB109" s="58">
        <f>Forcing!B109-(G109-G108)*Je22_Wm2</f>
        <v>0.49708149964385978</v>
      </c>
      <c r="BC109" s="2">
        <f>Forcing!M109-(N109-N108)*Je22_Wm2</f>
        <v>-0.20602921021363574</v>
      </c>
      <c r="BD109" s="2">
        <f>Forcing!C109-(T109-T108)*Je22_Wm2</f>
        <v>0.76151613197515333</v>
      </c>
      <c r="BE109" s="2">
        <f>Forcing!D109-(AF109-AF108)*Je22_Wm2</f>
        <v>0.17654171477853883</v>
      </c>
      <c r="BF109" s="2">
        <f>Forcing!E109-(AL109-AL108)*Je22_Wm2</f>
        <v>-6.9140555460506375E-2</v>
      </c>
      <c r="BG109" s="2">
        <f>Forcing!F109-(Z109-Z108)*Je22_Wm2</f>
        <v>-0.21878639437481864</v>
      </c>
      <c r="BH109" s="66">
        <f>Forcing!K109-(AR109-AR108)*Je22_Wm2</f>
        <v>-4.7079858836914096E-2</v>
      </c>
    </row>
    <row r="110" spans="1:60">
      <c r="A110">
        <v>1955</v>
      </c>
      <c r="B110" s="1">
        <f t="shared" si="10"/>
        <v>35.527729887278582</v>
      </c>
      <c r="C110">
        <v>1955</v>
      </c>
      <c r="D110" s="46">
        <v>0.4603854</v>
      </c>
      <c r="E110" s="46">
        <f>'KNMI Hist N'!Z108</f>
        <v>0.5038499999999857</v>
      </c>
      <c r="F110" s="1">
        <f t="shared" si="11"/>
        <v>0.39717989589420305</v>
      </c>
      <c r="G110" s="128">
        <v>23.877331279840099</v>
      </c>
      <c r="H110" s="129">
        <v>19.930508549461099</v>
      </c>
      <c r="I110" s="129">
        <v>27.3637961461028</v>
      </c>
      <c r="J110" s="129">
        <v>26.021044644973198</v>
      </c>
      <c r="K110" s="129">
        <v>25.540490501751702</v>
      </c>
      <c r="L110" s="129">
        <v>25.492979084845398</v>
      </c>
      <c r="M110" s="129">
        <v>18.915168751906702</v>
      </c>
      <c r="N110" s="129">
        <v>-10.993794457536399</v>
      </c>
      <c r="O110" s="129">
        <v>-13.655631983385399</v>
      </c>
      <c r="P110" s="129">
        <v>-8.4911492033387308</v>
      </c>
      <c r="Q110" s="129">
        <v>-13.987236811579599</v>
      </c>
      <c r="R110" s="129">
        <v>-8.1366949767263304</v>
      </c>
      <c r="S110" s="129">
        <v>-10.6982593126521</v>
      </c>
      <c r="T110" s="129">
        <v>28.193315433476702</v>
      </c>
      <c r="U110" s="129">
        <v>24.457440482900701</v>
      </c>
      <c r="V110" s="129">
        <v>29.295142362194898</v>
      </c>
      <c r="W110" s="129">
        <v>30.420577626968502</v>
      </c>
      <c r="X110" s="129">
        <v>28.654553356190501</v>
      </c>
      <c r="Y110" s="129">
        <v>28.138863339128601</v>
      </c>
      <c r="Z110" s="129">
        <v>-0.42966755884694002</v>
      </c>
      <c r="AA110" s="129">
        <v>-2.6096172522482299</v>
      </c>
      <c r="AB110" s="129">
        <v>0.99535502654419705</v>
      </c>
      <c r="AC110" s="129">
        <v>-4.3439167383807096</v>
      </c>
      <c r="AD110" s="129">
        <v>0.90921035791966098</v>
      </c>
      <c r="AE110" s="129">
        <v>2.9006308119303901</v>
      </c>
      <c r="AF110" s="129">
        <v>3.1568345871318999</v>
      </c>
      <c r="AG110" s="129">
        <v>3.67891008139196</v>
      </c>
      <c r="AH110" s="129">
        <v>2.5369747515869201</v>
      </c>
      <c r="AI110" s="129">
        <v>0.27693312259985398</v>
      </c>
      <c r="AJ110" s="129">
        <v>5.1304490164473497</v>
      </c>
      <c r="AK110" s="129">
        <v>4.1609059636334402</v>
      </c>
      <c r="AL110" s="129">
        <v>-0.72172953810552698</v>
      </c>
      <c r="AM110" s="129">
        <v>-1.5827519206751699</v>
      </c>
      <c r="AN110" s="129">
        <v>2.5039490086205798</v>
      </c>
      <c r="AO110" s="129">
        <v>-3.2692049375921899</v>
      </c>
      <c r="AP110" s="129">
        <v>4.8165148367117E-3</v>
      </c>
      <c r="AQ110" s="129">
        <v>-1.26545635571756</v>
      </c>
      <c r="AR110" s="129">
        <v>5.8487232131870899</v>
      </c>
      <c r="AS110" s="129">
        <v>6.4857672703603404</v>
      </c>
      <c r="AT110" s="129">
        <v>7.3341722836834897</v>
      </c>
      <c r="AU110" s="129">
        <v>7.2876577027931004</v>
      </c>
      <c r="AV110" s="129">
        <v>5.0642300457292198</v>
      </c>
      <c r="AW110" s="130">
        <v>3.0717887633693</v>
      </c>
      <c r="AY110" s="1">
        <f t="shared" si="9"/>
        <v>25.053681679306823</v>
      </c>
      <c r="AZ110" s="1">
        <f t="shared" si="6"/>
        <v>1.1763503994667239</v>
      </c>
      <c r="BA110" s="1"/>
      <c r="BB110" s="58">
        <f>Forcing!B110-(G110-G109)*Je22_Wm2</f>
        <v>0.62418380515182736</v>
      </c>
      <c r="BC110" s="2">
        <f>Forcing!M110-(N110-N109)*Je22_Wm2</f>
        <v>-0.13183949105433751</v>
      </c>
      <c r="BD110" s="2">
        <f>Forcing!C110-(T110-T109)*Je22_Wm2</f>
        <v>0.74915551466501951</v>
      </c>
      <c r="BE110" s="2">
        <f>Forcing!D110-(AF110-AF109)*Je22_Wm2</f>
        <v>0.18362397953321991</v>
      </c>
      <c r="BF110" s="2">
        <f>Forcing!E110-(AL110-AL109)*Je22_Wm2</f>
        <v>-4.234381754243989E-2</v>
      </c>
      <c r="BG110" s="2">
        <f>Forcing!F110-(Z110-Z109)*Je22_Wm2</f>
        <v>-0.10815057492798857</v>
      </c>
      <c r="BH110" s="66">
        <f>Forcing!K110-(AR110-AR109)*Je22_Wm2</f>
        <v>-8.7758888555058978E-2</v>
      </c>
    </row>
    <row r="111" spans="1:60">
      <c r="A111">
        <v>1956</v>
      </c>
      <c r="B111" s="1">
        <f t="shared" si="10"/>
        <v>36.419331256038646</v>
      </c>
      <c r="C111">
        <v>1956</v>
      </c>
      <c r="D111" s="46">
        <v>0.64698350000000004</v>
      </c>
      <c r="E111" s="46">
        <f>'KNMI Hist N'!Z109</f>
        <v>0.70130000000001758</v>
      </c>
      <c r="F111" s="1">
        <f t="shared" si="11"/>
        <v>0.41729276364355228</v>
      </c>
      <c r="G111" s="128">
        <v>24.561032724188301</v>
      </c>
      <c r="H111" s="129">
        <v>20.579160165352899</v>
      </c>
      <c r="I111" s="129">
        <v>28.160549263424301</v>
      </c>
      <c r="J111" s="129">
        <v>26.577879265518799</v>
      </c>
      <c r="K111" s="129">
        <v>26.204793205629201</v>
      </c>
      <c r="L111" s="129">
        <v>26.380212042802199</v>
      </c>
      <c r="M111" s="129">
        <v>19.4636024024026</v>
      </c>
      <c r="N111" s="129">
        <v>-11.1668420932766</v>
      </c>
      <c r="O111" s="129">
        <v>-13.947914941034099</v>
      </c>
      <c r="P111" s="129">
        <v>-8.7103835258271598</v>
      </c>
      <c r="Q111" s="129">
        <v>-14.026086906947</v>
      </c>
      <c r="R111" s="129">
        <v>-8.1120886166437796</v>
      </c>
      <c r="S111" s="129">
        <v>-11.037736475930901</v>
      </c>
      <c r="T111" s="129">
        <v>29.035703973351101</v>
      </c>
      <c r="U111" s="129">
        <v>25.243915190428599</v>
      </c>
      <c r="V111" s="129">
        <v>30.270273125322198</v>
      </c>
      <c r="W111" s="129">
        <v>31.4070162785364</v>
      </c>
      <c r="X111" s="129">
        <v>29.183319624248501</v>
      </c>
      <c r="Y111" s="129">
        <v>29.0739956482197</v>
      </c>
      <c r="Z111" s="129">
        <v>-0.42414864530603003</v>
      </c>
      <c r="AA111" s="129">
        <v>-2.4568453553871001</v>
      </c>
      <c r="AB111" s="129">
        <v>1.3617780779653399</v>
      </c>
      <c r="AC111" s="129">
        <v>-4.5672833890373701</v>
      </c>
      <c r="AD111" s="129">
        <v>0.39753578173154502</v>
      </c>
      <c r="AE111" s="129">
        <v>3.1440716581974399</v>
      </c>
      <c r="AF111" s="129">
        <v>3.09706669285606</v>
      </c>
      <c r="AG111" s="129">
        <v>3.2923674763171999</v>
      </c>
      <c r="AH111" s="129">
        <v>2.52851673013281</v>
      </c>
      <c r="AI111" s="129">
        <v>-2.38414223114558E-2</v>
      </c>
      <c r="AJ111" s="129">
        <v>5.2269665198521302</v>
      </c>
      <c r="AK111" s="129">
        <v>4.4613241602896503</v>
      </c>
      <c r="AL111" s="129">
        <v>-0.94184807218796396</v>
      </c>
      <c r="AM111" s="129">
        <v>-1.3852107735692301</v>
      </c>
      <c r="AN111" s="129">
        <v>2.1757397321749798</v>
      </c>
      <c r="AO111" s="129">
        <v>-3.4377830466522301</v>
      </c>
      <c r="AP111" s="129">
        <v>-0.493114781235935</v>
      </c>
      <c r="AQ111" s="129">
        <v>-1.5688714916574</v>
      </c>
      <c r="AR111" s="129">
        <v>5.8064498289825996</v>
      </c>
      <c r="AS111" s="129">
        <v>6.2312427739298002</v>
      </c>
      <c r="AT111" s="129">
        <v>7.52411077916154</v>
      </c>
      <c r="AU111" s="129">
        <v>7.0413201525157199</v>
      </c>
      <c r="AV111" s="129">
        <v>5.0068736177881696</v>
      </c>
      <c r="AW111" s="130">
        <v>3.2287018215177499</v>
      </c>
      <c r="AY111" s="1">
        <f t="shared" si="9"/>
        <v>25.40638168441917</v>
      </c>
      <c r="AZ111" s="1">
        <f t="shared" si="6"/>
        <v>0.84534896023086858</v>
      </c>
      <c r="BA111" s="1"/>
      <c r="BB111" s="58">
        <f>Forcing!B111-(G111-G110)*Je22_Wm2</f>
        <v>0.68124140305976666</v>
      </c>
      <c r="BC111" s="2">
        <f>Forcing!M111-(N111-N110)*Je22_Wm2</f>
        <v>-0.20726331820533553</v>
      </c>
      <c r="BD111" s="2">
        <f>Forcing!C111-(T111-T110)*Je22_Wm2</f>
        <v>0.55971671673799817</v>
      </c>
      <c r="BE111" s="2">
        <f>Forcing!D111-(AF111-AF110)*Je22_Wm2</f>
        <v>0.19807686234529659</v>
      </c>
      <c r="BF111" s="2">
        <f>Forcing!E111-(AL111-AL110)*Je22_Wm2</f>
        <v>0.21577800966519337</v>
      </c>
      <c r="BG111" s="2">
        <f>Forcing!F111-(Z111-Z110)*Je22_Wm2</f>
        <v>-0.16780024530890511</v>
      </c>
      <c r="BH111" s="66">
        <f>Forcing!K111-(AR111-AR110)*Je22_Wm2</f>
        <v>9.1714271590988439E-2</v>
      </c>
    </row>
    <row r="112" spans="1:60">
      <c r="A112">
        <v>1957</v>
      </c>
      <c r="B112" s="1">
        <f t="shared" si="10"/>
        <v>37.357293252818032</v>
      </c>
      <c r="C112">
        <v>1957</v>
      </c>
      <c r="D112" s="46">
        <v>0.51796529999999996</v>
      </c>
      <c r="E112" s="46">
        <f>'KNMI Hist N'!Z110</f>
        <v>0.57518333333335647</v>
      </c>
      <c r="F112" s="1">
        <f t="shared" si="11"/>
        <v>0.44673445558440877</v>
      </c>
      <c r="G112" s="128">
        <v>25.221269327001298</v>
      </c>
      <c r="H112" s="129">
        <v>21.5734598038634</v>
      </c>
      <c r="I112" s="129">
        <v>28.834186259171201</v>
      </c>
      <c r="J112" s="129">
        <v>26.637700282995802</v>
      </c>
      <c r="K112" s="129">
        <v>26.761772040126498</v>
      </c>
      <c r="L112" s="129">
        <v>27.0901858773295</v>
      </c>
      <c r="M112" s="129">
        <v>20.430311698521699</v>
      </c>
      <c r="N112" s="129">
        <v>-11.5325262891346</v>
      </c>
      <c r="O112" s="129">
        <v>-14.619851551944199</v>
      </c>
      <c r="P112" s="129">
        <v>-9.2777882510213008</v>
      </c>
      <c r="Q112" s="129">
        <v>-14.3502675608038</v>
      </c>
      <c r="R112" s="129">
        <v>-8.4589358222240492</v>
      </c>
      <c r="S112" s="129">
        <v>-10.955788259679901</v>
      </c>
      <c r="T112" s="129">
        <v>29.620431854902598</v>
      </c>
      <c r="U112" s="129">
        <v>25.534128921564701</v>
      </c>
      <c r="V112" s="129">
        <v>30.825038638927101</v>
      </c>
      <c r="W112" s="129">
        <v>31.949708552595698</v>
      </c>
      <c r="X112" s="129">
        <v>30.033132945720698</v>
      </c>
      <c r="Y112" s="129">
        <v>29.760150215704801</v>
      </c>
      <c r="Z112" s="129">
        <v>-0.44413696599065</v>
      </c>
      <c r="AA112" s="129">
        <v>-2.4471697832998198</v>
      </c>
      <c r="AB112" s="129">
        <v>1.3115329561016</v>
      </c>
      <c r="AC112" s="129">
        <v>-4.33970164114867</v>
      </c>
      <c r="AD112" s="129">
        <v>1.88504409553783E-2</v>
      </c>
      <c r="AE112" s="129">
        <v>3.2358031974382602</v>
      </c>
      <c r="AF112" s="129">
        <v>2.97644751283099</v>
      </c>
      <c r="AG112" s="129">
        <v>3.1478550842781998</v>
      </c>
      <c r="AH112" s="129">
        <v>2.6026861586280998</v>
      </c>
      <c r="AI112" s="129">
        <v>-0.102608106697139</v>
      </c>
      <c r="AJ112" s="129">
        <v>4.9108691701759</v>
      </c>
      <c r="AK112" s="129">
        <v>4.3234352577698996</v>
      </c>
      <c r="AL112" s="129">
        <v>-1.0962703915497101</v>
      </c>
      <c r="AM112" s="129">
        <v>-1.3488390462402899</v>
      </c>
      <c r="AN112" s="129">
        <v>1.78291651264049</v>
      </c>
      <c r="AO112" s="129">
        <v>-3.8271093800929301</v>
      </c>
      <c r="AP112" s="129">
        <v>-0.61095078304670503</v>
      </c>
      <c r="AQ112" s="129">
        <v>-1.47736926100914</v>
      </c>
      <c r="AR112" s="129">
        <v>5.9997765857545096</v>
      </c>
      <c r="AS112" s="129">
        <v>6.2191793345511899</v>
      </c>
      <c r="AT112" s="129">
        <v>8.0967101709829805</v>
      </c>
      <c r="AU112" s="129">
        <v>7.0790916785983198</v>
      </c>
      <c r="AV112" s="129">
        <v>5.0841292150863504</v>
      </c>
      <c r="AW112" s="130">
        <v>3.5197725295537099</v>
      </c>
      <c r="AY112" s="1">
        <f t="shared" si="9"/>
        <v>25.523722306813138</v>
      </c>
      <c r="AZ112" s="1">
        <f t="shared" si="6"/>
        <v>0.30245297981183938</v>
      </c>
      <c r="BA112" s="1"/>
      <c r="BB112" s="58">
        <f>Forcing!B112-(G112-G111)*Je22_Wm2</f>
        <v>0.78202306965312873</v>
      </c>
      <c r="BC112" s="2">
        <f>Forcing!M112-(N112-N111)*Je22_Wm2</f>
        <v>-0.10149351437218207</v>
      </c>
      <c r="BD112" s="2">
        <f>Forcing!C112-(T112-T111)*Je22_Wm2</f>
        <v>0.74492398555651995</v>
      </c>
      <c r="BE112" s="2">
        <f>Forcing!D112-(AF112-AF111)*Je22_Wm2</f>
        <v>0.24216851079556845</v>
      </c>
      <c r="BF112" s="2">
        <f>Forcing!E112-(AL112-AL111)*Je22_Wm2</f>
        <v>0.22817026032364435</v>
      </c>
      <c r="BG112" s="2">
        <f>Forcing!F112-(Z112-Z111)*Je22_Wm2</f>
        <v>-0.15495325285485098</v>
      </c>
      <c r="BH112" s="66">
        <f>Forcing!K112-(AR112-AR111)*Je22_Wm2</f>
        <v>-3.9887415955356054E-2</v>
      </c>
    </row>
    <row r="113" spans="1:60">
      <c r="A113">
        <v>1958</v>
      </c>
      <c r="B113" s="1">
        <f t="shared" si="10"/>
        <v>38.301562818035421</v>
      </c>
      <c r="C113">
        <v>1958</v>
      </c>
      <c r="D113" s="46">
        <v>0.65481750000000005</v>
      </c>
      <c r="E113" s="46">
        <f>'KNMI Hist N'!Z111</f>
        <v>0.71614999999998952</v>
      </c>
      <c r="F113" s="1">
        <f t="shared" si="11"/>
        <v>0.43449855246109559</v>
      </c>
      <c r="G113" s="128">
        <v>25.999791035249199</v>
      </c>
      <c r="H113" s="129">
        <v>22.5860741114615</v>
      </c>
      <c r="I113" s="129">
        <v>29.395639421932401</v>
      </c>
      <c r="J113" s="129">
        <v>27.5361875982403</v>
      </c>
      <c r="K113" s="129">
        <v>27.668463410612201</v>
      </c>
      <c r="L113" s="129">
        <v>27.8921708454696</v>
      </c>
      <c r="M113" s="129">
        <v>20.9202108237793</v>
      </c>
      <c r="N113" s="129">
        <v>-11.7360136115778</v>
      </c>
      <c r="O113" s="129">
        <v>-14.6388665221703</v>
      </c>
      <c r="P113" s="129">
        <v>-9.5080356486606608</v>
      </c>
      <c r="Q113" s="129">
        <v>-14.8574901437399</v>
      </c>
      <c r="R113" s="129">
        <v>-8.5965714136199907</v>
      </c>
      <c r="S113" s="129">
        <v>-11.079104329698101</v>
      </c>
      <c r="T113" s="129">
        <v>30.238706077598799</v>
      </c>
      <c r="U113" s="129">
        <v>26.099137937145802</v>
      </c>
      <c r="V113" s="129">
        <v>31.2361060560557</v>
      </c>
      <c r="W113" s="129">
        <v>32.934617597479402</v>
      </c>
      <c r="X113" s="129">
        <v>30.638758010277201</v>
      </c>
      <c r="Y113" s="129">
        <v>30.284910787035901</v>
      </c>
      <c r="Z113" s="129">
        <v>-0.45661446147564699</v>
      </c>
      <c r="AA113" s="129">
        <v>-2.1738676442214402</v>
      </c>
      <c r="AB113" s="129">
        <v>0.78868747258968497</v>
      </c>
      <c r="AC113" s="129">
        <v>-4.2642632128749796</v>
      </c>
      <c r="AD113" s="129">
        <v>2.0242259041324699E-2</v>
      </c>
      <c r="AE113" s="129">
        <v>3.3461288180871702</v>
      </c>
      <c r="AF113" s="129">
        <v>2.72569725817262</v>
      </c>
      <c r="AG113" s="129">
        <v>2.88094666996661</v>
      </c>
      <c r="AH113" s="129">
        <v>2.5783339060731101</v>
      </c>
      <c r="AI113" s="129">
        <v>-0.21528578920615299</v>
      </c>
      <c r="AJ113" s="129">
        <v>4.5105036789144499</v>
      </c>
      <c r="AK113" s="129">
        <v>3.8739878251150799</v>
      </c>
      <c r="AL113" s="129">
        <v>-1.09113413482288</v>
      </c>
      <c r="AM113" s="129">
        <v>-0.970034237808311</v>
      </c>
      <c r="AN113" s="129">
        <v>1.81480645311344</v>
      </c>
      <c r="AO113" s="129">
        <v>-3.91461121497978</v>
      </c>
      <c r="AP113" s="129">
        <v>-0.83352157068339805</v>
      </c>
      <c r="AQ113" s="129">
        <v>-1.55231010375636</v>
      </c>
      <c r="AR113" s="129">
        <v>6.2265742490920797</v>
      </c>
      <c r="AS113" s="129">
        <v>5.8632405097906499</v>
      </c>
      <c r="AT113" s="129">
        <v>8.5438184435845699</v>
      </c>
      <c r="AU113" s="129">
        <v>7.2031265677022303</v>
      </c>
      <c r="AV113" s="129">
        <v>5.2794576970211002</v>
      </c>
      <c r="AW113" s="130">
        <v>4.2432280273618499</v>
      </c>
      <c r="AY113" s="1">
        <f t="shared" si="9"/>
        <v>25.907215376987175</v>
      </c>
      <c r="AZ113" s="1">
        <f t="shared" si="6"/>
        <v>-9.2575658262024518E-2</v>
      </c>
      <c r="BA113" s="1"/>
      <c r="BB113" s="58">
        <f>Forcing!B113-(G113-G112)*Je22_Wm2</f>
        <v>0.72830801917805355</v>
      </c>
      <c r="BC113" s="2">
        <f>Forcing!M113-(N113-N112)*Je22_Wm2</f>
        <v>-0.21483297276277269</v>
      </c>
      <c r="BD113" s="2">
        <f>Forcing!C113-(T113-T112)*Je22_Wm2</f>
        <v>0.74972170770565938</v>
      </c>
      <c r="BE113" s="2">
        <f>Forcing!D113-(AF113-AF112)*Je22_Wm2</f>
        <v>0.32926890814284776</v>
      </c>
      <c r="BF113" s="2">
        <f>Forcing!E113-(AL113-AL112)*Je22_Wm2</f>
        <v>0.12334638457263855</v>
      </c>
      <c r="BG113" s="2">
        <f>Forcing!F113-(Z113-Z112)*Je22_Wm2</f>
        <v>-0.16261547530381687</v>
      </c>
      <c r="BH113" s="66">
        <f>Forcing!K113-(AR113-AR112)*Je22_Wm2</f>
        <v>-5.5121148932631037E-2</v>
      </c>
    </row>
    <row r="114" spans="1:60">
      <c r="A114">
        <v>1959</v>
      </c>
      <c r="B114" s="1">
        <f t="shared" si="10"/>
        <v>39.17091201288244</v>
      </c>
      <c r="C114">
        <v>1959</v>
      </c>
      <c r="D114" s="46">
        <v>0.42491420000000002</v>
      </c>
      <c r="E114" s="46">
        <f>'KNMI Hist N'!Z112</f>
        <v>0.474466666666648</v>
      </c>
      <c r="F114" s="1">
        <f t="shared" si="11"/>
        <v>0.39613784793050622</v>
      </c>
      <c r="G114" s="128">
        <v>26.620620542657001</v>
      </c>
      <c r="H114" s="129">
        <v>22.911374362247201</v>
      </c>
      <c r="I114" s="129">
        <v>30.529556564373902</v>
      </c>
      <c r="J114" s="129">
        <v>28.016455238968199</v>
      </c>
      <c r="K114" s="129">
        <v>28.370977919470299</v>
      </c>
      <c r="L114" s="129">
        <v>28.462533914258</v>
      </c>
      <c r="M114" s="129">
        <v>21.432825256624501</v>
      </c>
      <c r="N114" s="129">
        <v>-12.1330758813481</v>
      </c>
      <c r="O114" s="129">
        <v>-15.0909603984166</v>
      </c>
      <c r="P114" s="129">
        <v>-10.0070657884627</v>
      </c>
      <c r="Q114" s="129">
        <v>-15.005823547702599</v>
      </c>
      <c r="R114" s="129">
        <v>-8.9729535630241593</v>
      </c>
      <c r="S114" s="129">
        <v>-11.5885761091343</v>
      </c>
      <c r="T114" s="129">
        <v>30.924715100305299</v>
      </c>
      <c r="U114" s="129">
        <v>26.766430472156699</v>
      </c>
      <c r="V114" s="129">
        <v>31.991526327153199</v>
      </c>
      <c r="W114" s="129">
        <v>33.850338375183199</v>
      </c>
      <c r="X114" s="129">
        <v>31.154080465219899</v>
      </c>
      <c r="Y114" s="129">
        <v>30.861199861813699</v>
      </c>
      <c r="Z114" s="129">
        <v>-0.61872895006758999</v>
      </c>
      <c r="AA114" s="129">
        <v>-2.3286767066607599</v>
      </c>
      <c r="AB114" s="129">
        <v>0.32819961948994902</v>
      </c>
      <c r="AC114" s="129">
        <v>-4.2977226716169303</v>
      </c>
      <c r="AD114" s="129">
        <v>0.10666399725682001</v>
      </c>
      <c r="AE114" s="129">
        <v>3.09789101119298</v>
      </c>
      <c r="AF114" s="129">
        <v>2.6185609563667298</v>
      </c>
      <c r="AG114" s="129">
        <v>2.9065321659894501</v>
      </c>
      <c r="AH114" s="129">
        <v>2.4868091755961399</v>
      </c>
      <c r="AI114" s="129">
        <v>-0.355757824833137</v>
      </c>
      <c r="AJ114" s="129">
        <v>4.6017744089013197</v>
      </c>
      <c r="AK114" s="129">
        <v>3.4534468561798999</v>
      </c>
      <c r="AL114" s="129">
        <v>-0.994904509659161</v>
      </c>
      <c r="AM114" s="129">
        <v>-1.2310135261013599</v>
      </c>
      <c r="AN114" s="129">
        <v>2.0732218031059699</v>
      </c>
      <c r="AO114" s="129">
        <v>-3.6691693242080698</v>
      </c>
      <c r="AP114" s="129">
        <v>-0.77032042133865897</v>
      </c>
      <c r="AQ114" s="129">
        <v>-1.37724107975368</v>
      </c>
      <c r="AR114" s="129">
        <v>6.2614764364144699</v>
      </c>
      <c r="AS114" s="129">
        <v>6.0889851201218201</v>
      </c>
      <c r="AT114" s="129">
        <v>8.6437302140961201</v>
      </c>
      <c r="AU114" s="129">
        <v>6.8736527343298501</v>
      </c>
      <c r="AV114" s="129">
        <v>5.4141238645218497</v>
      </c>
      <c r="AW114" s="130">
        <v>4.2868902490027097</v>
      </c>
      <c r="AY114" s="1">
        <f t="shared" si="9"/>
        <v>26.058043152011646</v>
      </c>
      <c r="AZ114" s="1">
        <f t="shared" si="6"/>
        <v>-0.56257739064535528</v>
      </c>
      <c r="BA114" s="1"/>
      <c r="BB114" s="58">
        <f>Forcing!B114-(G114-G113)*Je22_Wm2</f>
        <v>0.8167448758997552</v>
      </c>
      <c r="BC114" s="2">
        <f>Forcing!M114-(N114-N113)*Je22_Wm2</f>
        <v>-0.10251373047264348</v>
      </c>
      <c r="BD114" s="2">
        <f>Forcing!C114-(T114-T113)*Je22_Wm2</f>
        <v>0.73569839689926342</v>
      </c>
      <c r="BE114" s="2">
        <f>Forcing!D114-(AF114-AF113)*Je22_Wm2</f>
        <v>0.24636264342145781</v>
      </c>
      <c r="BF114" s="2">
        <f>Forcing!E114-(AL114-AL113)*Je22_Wm2</f>
        <v>2.8223602773330483E-2</v>
      </c>
      <c r="BG114" s="2">
        <f>Forcing!F114-(Z114-Z113)*Je22_Wm2</f>
        <v>-7.269290258440339E-2</v>
      </c>
      <c r="BH114" s="66">
        <f>Forcing!K114-(AR114-AR113)*Je22_Wm2</f>
        <v>6.6053541672795646E-2</v>
      </c>
    </row>
    <row r="115" spans="1:60">
      <c r="A115">
        <v>1960</v>
      </c>
      <c r="B115" s="1">
        <f t="shared" si="10"/>
        <v>39.880010080515291</v>
      </c>
      <c r="C115">
        <v>1960</v>
      </c>
      <c r="D115" s="46">
        <v>0.45578560000000001</v>
      </c>
      <c r="E115" s="46">
        <f>'KNMI Hist N'!Z113</f>
        <v>0.51426666666667609</v>
      </c>
      <c r="F115" s="1">
        <f t="shared" si="11"/>
        <v>0.31404802458855552</v>
      </c>
      <c r="G115" s="128">
        <v>27.2755973087774</v>
      </c>
      <c r="H115" s="129">
        <v>23.569864790017199</v>
      </c>
      <c r="I115" s="129">
        <v>31.075043997789201</v>
      </c>
      <c r="J115" s="129">
        <v>28.680915952809599</v>
      </c>
      <c r="K115" s="129">
        <v>28.570546486330699</v>
      </c>
      <c r="L115" s="129">
        <v>29.247306589111101</v>
      </c>
      <c r="M115" s="129">
        <v>22.509906036606399</v>
      </c>
      <c r="N115" s="129">
        <v>-12.430321754356401</v>
      </c>
      <c r="O115" s="129">
        <v>-15.2360288164819</v>
      </c>
      <c r="P115" s="129">
        <v>-10.378614199372899</v>
      </c>
      <c r="Q115" s="129">
        <v>-15.392484694314501</v>
      </c>
      <c r="R115" s="129">
        <v>-9.4618703558962807</v>
      </c>
      <c r="S115" s="129">
        <v>-11.6826107057166</v>
      </c>
      <c r="T115" s="129">
        <v>31.597741977995501</v>
      </c>
      <c r="U115" s="129">
        <v>27.206188513622301</v>
      </c>
      <c r="V115" s="129">
        <v>32.798359632003198</v>
      </c>
      <c r="W115" s="129">
        <v>34.610956469880698</v>
      </c>
      <c r="X115" s="129">
        <v>31.7450551547945</v>
      </c>
      <c r="Y115" s="129">
        <v>31.628150119676899</v>
      </c>
      <c r="Z115" s="129">
        <v>-0.72998998631413703</v>
      </c>
      <c r="AA115" s="129">
        <v>-2.3701134021154302</v>
      </c>
      <c r="AB115" s="129">
        <v>0.41782337108091899</v>
      </c>
      <c r="AC115" s="129">
        <v>-4.3430183763304298</v>
      </c>
      <c r="AD115" s="129">
        <v>-0.58248316608364903</v>
      </c>
      <c r="AE115" s="129">
        <v>3.2278416418779199</v>
      </c>
      <c r="AF115" s="129">
        <v>2.7613249277366498</v>
      </c>
      <c r="AG115" s="129">
        <v>3.2108001111303599</v>
      </c>
      <c r="AH115" s="129">
        <v>2.5859064885868701</v>
      </c>
      <c r="AI115" s="129">
        <v>-0.117565789186637</v>
      </c>
      <c r="AJ115" s="129">
        <v>4.5370355247877301</v>
      </c>
      <c r="AK115" s="129">
        <v>3.5904483033649202</v>
      </c>
      <c r="AL115" s="129">
        <v>-0.82433214065845295</v>
      </c>
      <c r="AM115" s="129">
        <v>-1.25564292419607</v>
      </c>
      <c r="AN115" s="129">
        <v>1.94789043973706</v>
      </c>
      <c r="AO115" s="129">
        <v>-3.3172609834820701</v>
      </c>
      <c r="AP115" s="129">
        <v>-0.44389298185356002</v>
      </c>
      <c r="AQ115" s="129">
        <v>-1.05275425349762</v>
      </c>
      <c r="AR115" s="129">
        <v>6.2294583553929597</v>
      </c>
      <c r="AS115" s="129">
        <v>5.8747353108649403</v>
      </c>
      <c r="AT115" s="129">
        <v>8.6725069369005308</v>
      </c>
      <c r="AU115" s="129">
        <v>7.2450990361790497</v>
      </c>
      <c r="AV115" s="129">
        <v>5.0671892344630898</v>
      </c>
      <c r="AW115" s="130">
        <v>4.2877612585572003</v>
      </c>
      <c r="AY115" s="1">
        <f t="shared" si="9"/>
        <v>26.603881379796118</v>
      </c>
      <c r="AZ115" s="1">
        <f t="shared" si="6"/>
        <v>-0.67171592898128196</v>
      </c>
      <c r="BA115" s="1"/>
      <c r="BB115" s="58">
        <f>Forcing!B115-(G115-G114)*Je22_Wm2</f>
        <v>0.6891294282392324</v>
      </c>
      <c r="BC115" s="2">
        <f>Forcing!M115-(N115-N114)*Je22_Wm2</f>
        <v>-0.17551061286184536</v>
      </c>
      <c r="BD115" s="2">
        <f>Forcing!C115-(T115-T114)*Je22_Wm2</f>
        <v>0.77462030895438483</v>
      </c>
      <c r="BE115" s="2">
        <f>Forcing!D115-(AF115-AF114)*Je22_Wm2</f>
        <v>9.8018573779279666E-2</v>
      </c>
      <c r="BF115" s="2">
        <f>Forcing!E115-(AL115-AL114)*Je22_Wm2</f>
        <v>-2.9801041149439697E-2</v>
      </c>
      <c r="BG115" s="2">
        <f>Forcing!F115-(Z115-Z114)*Je22_Wm2</f>
        <v>-0.1072828964908943</v>
      </c>
      <c r="BH115" s="66">
        <f>Forcing!K115-(AR115-AR114)*Je22_Wm2</f>
        <v>-1.4680571685642123E-2</v>
      </c>
    </row>
    <row r="116" spans="1:60">
      <c r="A116">
        <v>1961</v>
      </c>
      <c r="B116" s="1">
        <f t="shared" si="10"/>
        <v>40.483716602254418</v>
      </c>
      <c r="C116">
        <v>1961</v>
      </c>
      <c r="D116" s="46">
        <v>0.2940179</v>
      </c>
      <c r="E116" s="46">
        <f>'KNMI Hist N'!Z114</f>
        <v>0.34946666666668119</v>
      </c>
      <c r="F116" s="1">
        <f t="shared" si="11"/>
        <v>0.20416577810469203</v>
      </c>
      <c r="G116" s="128">
        <v>27.632047352926101</v>
      </c>
      <c r="H116" s="129">
        <v>23.743439461361898</v>
      </c>
      <c r="I116" s="129">
        <v>31.394324290086701</v>
      </c>
      <c r="J116" s="129">
        <v>29.0391105531079</v>
      </c>
      <c r="K116" s="129">
        <v>28.9533816225842</v>
      </c>
      <c r="L116" s="129">
        <v>29.774479173668599</v>
      </c>
      <c r="M116" s="129">
        <v>22.8875490167474</v>
      </c>
      <c r="N116" s="129">
        <v>-12.845573034489</v>
      </c>
      <c r="O116" s="129">
        <v>-15.8453864888462</v>
      </c>
      <c r="P116" s="129">
        <v>-10.684177311267099</v>
      </c>
      <c r="Q116" s="129">
        <v>-15.670924756094299</v>
      </c>
      <c r="R116" s="129">
        <v>-9.7762892043981502</v>
      </c>
      <c r="S116" s="129">
        <v>-12.2510874118394</v>
      </c>
      <c r="T116" s="129">
        <v>32.380531067335099</v>
      </c>
      <c r="U116" s="129">
        <v>27.724246977549001</v>
      </c>
      <c r="V116" s="129">
        <v>34.034784356284597</v>
      </c>
      <c r="W116" s="129">
        <v>35.3483344020365</v>
      </c>
      <c r="X116" s="129">
        <v>32.398357020673103</v>
      </c>
      <c r="Y116" s="129">
        <v>32.396932580132201</v>
      </c>
      <c r="Z116" s="129">
        <v>-0.80330687224542796</v>
      </c>
      <c r="AA116" s="129">
        <v>-2.4172136612114898</v>
      </c>
      <c r="AB116" s="129">
        <v>0.68434502156714605</v>
      </c>
      <c r="AC116" s="129">
        <v>-4.3778675247237304</v>
      </c>
      <c r="AD116" s="129">
        <v>-0.80513749923177003</v>
      </c>
      <c r="AE116" s="129">
        <v>2.8993393023727099</v>
      </c>
      <c r="AF116" s="129">
        <v>2.8839333979703099</v>
      </c>
      <c r="AG116" s="129">
        <v>3.1373900856570498</v>
      </c>
      <c r="AH116" s="129">
        <v>2.9672892889746398</v>
      </c>
      <c r="AI116" s="129">
        <v>-0.214592605398956</v>
      </c>
      <c r="AJ116" s="129">
        <v>4.8250286730594096</v>
      </c>
      <c r="AK116" s="129">
        <v>3.70455154755942</v>
      </c>
      <c r="AL116" s="129">
        <v>-0.85218838150363097</v>
      </c>
      <c r="AM116" s="129">
        <v>-0.88509135411212003</v>
      </c>
      <c r="AN116" s="129">
        <v>1.8720882830388299</v>
      </c>
      <c r="AO116" s="129">
        <v>-3.5410091468339999</v>
      </c>
      <c r="AP116" s="129">
        <v>-0.57269751729685503</v>
      </c>
      <c r="AQ116" s="129">
        <v>-1.1342321723140101</v>
      </c>
      <c r="AR116" s="129">
        <v>6.3779961372916896</v>
      </c>
      <c r="AS116" s="129">
        <v>5.9543744961002201</v>
      </c>
      <c r="AT116" s="129">
        <v>9.0700658272878592</v>
      </c>
      <c r="AU116" s="129">
        <v>7.6263029489661802</v>
      </c>
      <c r="AV116" s="129">
        <v>5.1289920219234499</v>
      </c>
      <c r="AW116" s="130">
        <v>4.1102453921807598</v>
      </c>
      <c r="AY116" s="1">
        <f t="shared" si="9"/>
        <v>27.141392314359038</v>
      </c>
      <c r="AZ116" s="1">
        <f t="shared" si="6"/>
        <v>-0.49065503856706272</v>
      </c>
      <c r="BA116" s="1"/>
      <c r="BB116" s="58">
        <f>Forcing!B116-(G116-G115)*Je22_Wm2</f>
        <v>0.68053852258365644</v>
      </c>
      <c r="BC116" s="2">
        <f>Forcing!M116-(N116-N115)*Je22_Wm2</f>
        <v>-0.1189319550376558</v>
      </c>
      <c r="BD116" s="2">
        <f>Forcing!C116-(T116-T115)*Je22_Wm2</f>
        <v>0.73770797552010947</v>
      </c>
      <c r="BE116" s="2">
        <f>Forcing!D116-(AF116-AF115)*Je22_Wm2</f>
        <v>0.1177391399848971</v>
      </c>
      <c r="BF116" s="2">
        <f>Forcing!E116-(AL116-AL115)*Je22_Wm2</f>
        <v>4.1433325564855544E-2</v>
      </c>
      <c r="BG116" s="2">
        <f>Forcing!F116-(Z116-Z115)*Je22_Wm2</f>
        <v>-0.13098321383666833</v>
      </c>
      <c r="BH116" s="66">
        <f>Forcing!K116-(AR116-AR115)*Je22_Wm2</f>
        <v>-0.29183396255911126</v>
      </c>
    </row>
    <row r="117" spans="1:60">
      <c r="A117">
        <v>1962</v>
      </c>
      <c r="B117" s="1">
        <f t="shared" si="10"/>
        <v>40.904828357487915</v>
      </c>
      <c r="C117">
        <v>1962</v>
      </c>
      <c r="D117" s="46">
        <v>0.22900290000000001</v>
      </c>
      <c r="E117" s="46">
        <f>'KNMI Hist N'!Z115</f>
        <v>0.27275000000002098</v>
      </c>
      <c r="F117" s="1">
        <f t="shared" si="11"/>
        <v>0.13510325583367216</v>
      </c>
      <c r="G117" s="128">
        <v>27.933136046634701</v>
      </c>
      <c r="H117" s="129">
        <v>24.119765819896902</v>
      </c>
      <c r="I117" s="129">
        <v>31.500989603816201</v>
      </c>
      <c r="J117" s="129">
        <v>29.7974170297488</v>
      </c>
      <c r="K117" s="129">
        <v>29.174743742926999</v>
      </c>
      <c r="L117" s="129">
        <v>30.147635391938401</v>
      </c>
      <c r="M117" s="129">
        <v>22.858264691480802</v>
      </c>
      <c r="N117" s="129">
        <v>-13.1431884294576</v>
      </c>
      <c r="O117" s="129">
        <v>-16.3668640740927</v>
      </c>
      <c r="P117" s="129">
        <v>-11.007636252096001</v>
      </c>
      <c r="Q117" s="129">
        <v>-16.0242386388454</v>
      </c>
      <c r="R117" s="129">
        <v>-10.0279835796141</v>
      </c>
      <c r="S117" s="129">
        <v>-12.2892196026399</v>
      </c>
      <c r="T117" s="129">
        <v>33.102142997201902</v>
      </c>
      <c r="U117" s="129">
        <v>28.347831744529401</v>
      </c>
      <c r="V117" s="129">
        <v>34.812090953834698</v>
      </c>
      <c r="W117" s="129">
        <v>35.938924844155601</v>
      </c>
      <c r="X117" s="129">
        <v>33.384164583462898</v>
      </c>
      <c r="Y117" s="129">
        <v>33.0277028600268</v>
      </c>
      <c r="Z117" s="129">
        <v>-0.89396385311543403</v>
      </c>
      <c r="AA117" s="129">
        <v>-2.1535654267494699</v>
      </c>
      <c r="AB117" s="129">
        <v>0.34605754097463598</v>
      </c>
      <c r="AC117" s="129">
        <v>-4.3977564412998698</v>
      </c>
      <c r="AD117" s="129">
        <v>-1.3216653696627101</v>
      </c>
      <c r="AE117" s="129">
        <v>3.0571104311602499</v>
      </c>
      <c r="AF117" s="129">
        <v>2.8044387462652902</v>
      </c>
      <c r="AG117" s="129">
        <v>3.18275493890421</v>
      </c>
      <c r="AH117" s="129">
        <v>3.0144879490012699</v>
      </c>
      <c r="AI117" s="129">
        <v>-0.65713817621470605</v>
      </c>
      <c r="AJ117" s="129">
        <v>4.9755190269979099</v>
      </c>
      <c r="AK117" s="129">
        <v>3.5065699926377798</v>
      </c>
      <c r="AL117" s="129">
        <v>-0.76195118232037495</v>
      </c>
      <c r="AM117" s="129">
        <v>-0.70258555778760001</v>
      </c>
      <c r="AN117" s="129">
        <v>1.9050375694575199</v>
      </c>
      <c r="AO117" s="129">
        <v>-3.0838960136683302</v>
      </c>
      <c r="AP117" s="129">
        <v>-0.68182371009547904</v>
      </c>
      <c r="AQ117" s="129">
        <v>-1.2464881995079899</v>
      </c>
      <c r="AR117" s="129">
        <v>6.4038687257126403</v>
      </c>
      <c r="AS117" s="129">
        <v>6.0190658003324504</v>
      </c>
      <c r="AT117" s="129">
        <v>9.3564135772718</v>
      </c>
      <c r="AU117" s="129">
        <v>7.2053473427062702</v>
      </c>
      <c r="AV117" s="129">
        <v>5.0847488615492802</v>
      </c>
      <c r="AW117" s="130">
        <v>4.3537680467033804</v>
      </c>
      <c r="AY117" s="1">
        <f t="shared" si="9"/>
        <v>27.511347004286424</v>
      </c>
      <c r="AZ117" s="1">
        <f t="shared" si="6"/>
        <v>-0.42178904234827641</v>
      </c>
      <c r="BA117" s="1"/>
      <c r="BB117" s="58">
        <f>Forcing!B117-(G117-G116)*Je22_Wm2</f>
        <v>0.63836592120695945</v>
      </c>
      <c r="BC117" s="2">
        <f>Forcing!M117-(N117-N116)*Je22_Wm2</f>
        <v>-0.20847053972449908</v>
      </c>
      <c r="BD117" s="2">
        <f>Forcing!C117-(T117-T116)*Je22_Wm2</f>
        <v>0.8058389915527151</v>
      </c>
      <c r="BE117" s="2">
        <f>Forcing!D117-(AF117-AF116)*Je22_Wm2</f>
        <v>0.25099617870881724</v>
      </c>
      <c r="BF117" s="2">
        <f>Forcing!E117-(AL117-AL116)*Je22_Wm2</f>
        <v>-5.8215400692801983E-2</v>
      </c>
      <c r="BG117" s="2">
        <f>Forcing!F117-(Z117-Z116)*Je22_Wm2</f>
        <v>-0.12034701487972624</v>
      </c>
      <c r="BH117" s="66">
        <f>Forcing!K117-(AR117-AR116)*Je22_Wm2</f>
        <v>-0.28779787740941043</v>
      </c>
    </row>
    <row r="118" spans="1:60">
      <c r="A118">
        <v>1963</v>
      </c>
      <c r="B118" s="1">
        <f t="shared" si="10"/>
        <v>40.652190193236706</v>
      </c>
      <c r="C118">
        <v>1963</v>
      </c>
      <c r="D118" s="46">
        <v>-0.54277949999999997</v>
      </c>
      <c r="E118" s="46">
        <f>'KNMI Hist N'!Z116</f>
        <v>-0.50103333333334865</v>
      </c>
      <c r="F118" s="1">
        <f t="shared" si="11"/>
        <v>-0.17171538700999883</v>
      </c>
      <c r="G118" s="128">
        <v>28.067162508590101</v>
      </c>
      <c r="H118" s="129">
        <v>24.1811913742911</v>
      </c>
      <c r="I118" s="129">
        <v>31.892702208607101</v>
      </c>
      <c r="J118" s="129">
        <v>30.056504083736801</v>
      </c>
      <c r="K118" s="129">
        <v>29.142265900953401</v>
      </c>
      <c r="L118" s="129">
        <v>30.307969706630601</v>
      </c>
      <c r="M118" s="129">
        <v>22.822341777321601</v>
      </c>
      <c r="N118" s="129">
        <v>-13.5754736529653</v>
      </c>
      <c r="O118" s="129">
        <v>-16.6590918228436</v>
      </c>
      <c r="P118" s="129">
        <v>-11.4698910433614</v>
      </c>
      <c r="Q118" s="129">
        <v>-16.603484495306201</v>
      </c>
      <c r="R118" s="129">
        <v>-10.3777680372144</v>
      </c>
      <c r="S118" s="129">
        <v>-12.7671328661011</v>
      </c>
      <c r="T118" s="129">
        <v>33.680892492574301</v>
      </c>
      <c r="U118" s="129">
        <v>28.756701053498599</v>
      </c>
      <c r="V118" s="129">
        <v>35.257178015266597</v>
      </c>
      <c r="W118" s="129">
        <v>36.642591930041199</v>
      </c>
      <c r="X118" s="129">
        <v>34.089370955610804</v>
      </c>
      <c r="Y118" s="129">
        <v>33.658620508454497</v>
      </c>
      <c r="Z118" s="129">
        <v>-1.03220519769381</v>
      </c>
      <c r="AA118" s="129">
        <v>-2.3862230970882998</v>
      </c>
      <c r="AB118" s="129">
        <v>0.76224488292630399</v>
      </c>
      <c r="AC118" s="129">
        <v>-4.6768126888296804</v>
      </c>
      <c r="AD118" s="129">
        <v>-1.71510320597167</v>
      </c>
      <c r="AE118" s="129">
        <v>2.8548681204942898</v>
      </c>
      <c r="AF118" s="129">
        <v>2.9551904606982902</v>
      </c>
      <c r="AG118" s="129">
        <v>3.3849351363990898</v>
      </c>
      <c r="AH118" s="129">
        <v>2.8740394690915001</v>
      </c>
      <c r="AI118" s="129">
        <v>-0.49638062653905801</v>
      </c>
      <c r="AJ118" s="129">
        <v>5.44085051128254</v>
      </c>
      <c r="AK118" s="129">
        <v>3.5725078132574</v>
      </c>
      <c r="AL118" s="129">
        <v>-0.86752247967684104</v>
      </c>
      <c r="AM118" s="129">
        <v>-0.94380583787535999</v>
      </c>
      <c r="AN118" s="129">
        <v>1.5813815147260599</v>
      </c>
      <c r="AO118" s="129">
        <v>-3.0544608303760898</v>
      </c>
      <c r="AP118" s="129">
        <v>-0.57080891014317803</v>
      </c>
      <c r="AQ118" s="129">
        <v>-1.3499183347156301</v>
      </c>
      <c r="AR118" s="129">
        <v>6.1819092005428002</v>
      </c>
      <c r="AS118" s="129">
        <v>5.9534925709241397</v>
      </c>
      <c r="AT118" s="129">
        <v>9.1453624011617904</v>
      </c>
      <c r="AU118" s="129">
        <v>6.9653809599999601</v>
      </c>
      <c r="AV118" s="129">
        <v>4.7393375239817104</v>
      </c>
      <c r="AW118" s="130">
        <v>4.1059725466463997</v>
      </c>
      <c r="AY118" s="1">
        <f t="shared" si="9"/>
        <v>27.342790823479444</v>
      </c>
      <c r="AZ118" s="1">
        <f t="shared" si="6"/>
        <v>-0.72437168511065764</v>
      </c>
      <c r="BA118" s="1"/>
      <c r="BB118" s="58">
        <f>Forcing!B118-(G118-G117)*Je22_Wm2</f>
        <v>-0.18592643287430377</v>
      </c>
      <c r="BC118" s="2">
        <f>Forcing!M118-(N118-N117)*Je22_Wm2</f>
        <v>-0.14158607620171848</v>
      </c>
      <c r="BD118" s="2">
        <f>Forcing!C118-(T118-T117)*Je22_Wm2</f>
        <v>0.92370656337374002</v>
      </c>
      <c r="BE118" s="2">
        <f>Forcing!D118-(AF118-AF117)*Je22_Wm2</f>
        <v>0.11577318533710702</v>
      </c>
      <c r="BF118" s="2">
        <f>Forcing!E118-(AL118-AL117)*Je22_Wm2</f>
        <v>5.5872775658365445E-2</v>
      </c>
      <c r="BG118" s="2">
        <f>Forcing!F118-(Z118-Z117)*Je22_Wm2</f>
        <v>-9.0947125016828514E-2</v>
      </c>
      <c r="BH118" s="66">
        <f>Forcing!K118-(AR118-AR117)*Je22_Wm2</f>
        <v>-1.0803131348695294</v>
      </c>
    </row>
    <row r="119" spans="1:60">
      <c r="A119">
        <v>1964</v>
      </c>
      <c r="B119" s="1">
        <f t="shared" si="10"/>
        <v>39.886415636070844</v>
      </c>
      <c r="C119">
        <v>1964</v>
      </c>
      <c r="D119" s="46">
        <v>-0.40831250000000002</v>
      </c>
      <c r="E119" s="46">
        <f>'KNMI Hist N'!Z117</f>
        <v>-0.36396666666667937</v>
      </c>
      <c r="F119" s="1">
        <f t="shared" si="11"/>
        <v>-0.29734302034581933</v>
      </c>
      <c r="G119" s="128">
        <v>27.380107425024399</v>
      </c>
      <c r="H119" s="129">
        <v>23.499441364432499</v>
      </c>
      <c r="I119" s="129">
        <v>30.789720905698498</v>
      </c>
      <c r="J119" s="129">
        <v>29.222370796405698</v>
      </c>
      <c r="K119" s="129">
        <v>28.709969614527999</v>
      </c>
      <c r="L119" s="129">
        <v>29.792298726238201</v>
      </c>
      <c r="M119" s="129">
        <v>22.266843142843399</v>
      </c>
      <c r="N119" s="129">
        <v>-13.8535225214052</v>
      </c>
      <c r="O119" s="129">
        <v>-17.233464051270701</v>
      </c>
      <c r="P119" s="129">
        <v>-11.550489030828601</v>
      </c>
      <c r="Q119" s="129">
        <v>-16.751629535005002</v>
      </c>
      <c r="R119" s="129">
        <v>-10.6009462308359</v>
      </c>
      <c r="S119" s="129">
        <v>-13.131083759085699</v>
      </c>
      <c r="T119" s="129">
        <v>34.3424631985906</v>
      </c>
      <c r="U119" s="129">
        <v>29.127870997058402</v>
      </c>
      <c r="V119" s="129">
        <v>36.116497539835002</v>
      </c>
      <c r="W119" s="129">
        <v>37.3929291448922</v>
      </c>
      <c r="X119" s="129">
        <v>34.645858915725803</v>
      </c>
      <c r="Y119" s="129">
        <v>34.4291593954418</v>
      </c>
      <c r="Z119" s="129">
        <v>-1.07827368168093</v>
      </c>
      <c r="AA119" s="129">
        <v>-2.0493971681380501</v>
      </c>
      <c r="AB119" s="129">
        <v>0.72832703987579905</v>
      </c>
      <c r="AC119" s="129">
        <v>-4.7362964446938296</v>
      </c>
      <c r="AD119" s="129">
        <v>-2.0493708588863799</v>
      </c>
      <c r="AE119" s="129">
        <v>2.7153690234377899</v>
      </c>
      <c r="AF119" s="129">
        <v>3.1736926102793901</v>
      </c>
      <c r="AG119" s="129">
        <v>3.52681097555842</v>
      </c>
      <c r="AH119" s="129">
        <v>3.1654710599884099</v>
      </c>
      <c r="AI119" s="129">
        <v>-0.20983126922343101</v>
      </c>
      <c r="AJ119" s="129">
        <v>5.64946301788114</v>
      </c>
      <c r="AK119" s="129">
        <v>3.7365492671923901</v>
      </c>
      <c r="AL119" s="129">
        <v>-0.88109223227786404</v>
      </c>
      <c r="AM119" s="129">
        <v>-0.72324195959332505</v>
      </c>
      <c r="AN119" s="129">
        <v>1.3785470993189199</v>
      </c>
      <c r="AO119" s="129">
        <v>-3.2203075157729</v>
      </c>
      <c r="AP119" s="129">
        <v>-0.434060569242945</v>
      </c>
      <c r="AQ119" s="129">
        <v>-1.40639821609906</v>
      </c>
      <c r="AR119" s="129">
        <v>4.9245235684706801</v>
      </c>
      <c r="AS119" s="129">
        <v>4.9426227316795597</v>
      </c>
      <c r="AT119" s="129">
        <v>7.8534658085708102</v>
      </c>
      <c r="AU119" s="129">
        <v>5.5373762261700099</v>
      </c>
      <c r="AV119" s="129">
        <v>3.34646785104075</v>
      </c>
      <c r="AW119" s="130">
        <v>2.9426852248922701</v>
      </c>
      <c r="AY119" s="1">
        <f t="shared" si="9"/>
        <v>26.627790941976674</v>
      </c>
      <c r="AZ119" s="1">
        <f t="shared" si="6"/>
        <v>-0.75231648304772492</v>
      </c>
      <c r="BA119" s="1"/>
      <c r="BB119" s="58">
        <f>Forcing!B119-(G119-G118)*Je22_Wm2</f>
        <v>-0.25681879310569855</v>
      </c>
      <c r="BC119" s="2">
        <f>Forcing!M119-(N119-N118)*Je22_Wm2</f>
        <v>-0.25274765269882238</v>
      </c>
      <c r="BD119" s="2">
        <f>Forcing!C119-(T119-T118)*Je22_Wm2</f>
        <v>0.90103459156387844</v>
      </c>
      <c r="BE119" s="2">
        <f>Forcing!D119-(AF119-AF118)*Je22_Wm2</f>
        <v>8.1447165110136943E-2</v>
      </c>
      <c r="BF119" s="2">
        <f>Forcing!E119-(AL119-AL118)*Je22_Wm2</f>
        <v>-4.848363476471669E-5</v>
      </c>
      <c r="BG119" s="2">
        <f>Forcing!F119-(Z119-Z118)*Je22_Wm2</f>
        <v>-0.1483324714439985</v>
      </c>
      <c r="BH119" s="66">
        <f>Forcing!K119-(AR119-AR118)*Je22_Wm2</f>
        <v>-1.0327635224832135</v>
      </c>
    </row>
    <row r="120" spans="1:60">
      <c r="A120">
        <v>1965</v>
      </c>
      <c r="B120" s="1">
        <f t="shared" si="10"/>
        <v>39.673215958132033</v>
      </c>
      <c r="C120">
        <v>1965</v>
      </c>
      <c r="D120" s="46">
        <v>0.14351849999999999</v>
      </c>
      <c r="E120" s="46">
        <f>'KNMI Hist N'!Z118</f>
        <v>0.18418333333332745</v>
      </c>
      <c r="F120" s="1">
        <f t="shared" si="11"/>
        <v>5.7317594900920303E-2</v>
      </c>
      <c r="G120" s="128">
        <v>27.1095360340464</v>
      </c>
      <c r="H120" s="129">
        <v>23.221033263751501</v>
      </c>
      <c r="I120" s="129">
        <v>30.536299733837101</v>
      </c>
      <c r="J120" s="129">
        <v>28.784603978936801</v>
      </c>
      <c r="K120" s="129">
        <v>28.5329493167064</v>
      </c>
      <c r="L120" s="129">
        <v>29.648190207525001</v>
      </c>
      <c r="M120" s="129">
        <v>21.934139703521399</v>
      </c>
      <c r="N120" s="129">
        <v>-14.0627988713267</v>
      </c>
      <c r="O120" s="129">
        <v>-17.814707011971301</v>
      </c>
      <c r="P120" s="129">
        <v>-11.7057238861002</v>
      </c>
      <c r="Q120" s="129">
        <v>-16.678633573461099</v>
      </c>
      <c r="R120" s="129">
        <v>-11.0839286551081</v>
      </c>
      <c r="S120" s="129">
        <v>-13.0310012299928</v>
      </c>
      <c r="T120" s="129">
        <v>35.1628037120269</v>
      </c>
      <c r="U120" s="129">
        <v>29.987248128944302</v>
      </c>
      <c r="V120" s="129">
        <v>37.547283827719198</v>
      </c>
      <c r="W120" s="129">
        <v>38.013294849772201</v>
      </c>
      <c r="X120" s="129">
        <v>35.536307416328697</v>
      </c>
      <c r="Y120" s="129">
        <v>34.7298843373704</v>
      </c>
      <c r="Z120" s="129">
        <v>-0.90019675916090003</v>
      </c>
      <c r="AA120" s="129">
        <v>-1.5477018851577999</v>
      </c>
      <c r="AB120" s="129">
        <v>0.47737264816238301</v>
      </c>
      <c r="AC120" s="129">
        <v>-4.8839949601311803</v>
      </c>
      <c r="AD120" s="129">
        <v>-1.8020857448702301</v>
      </c>
      <c r="AE120" s="129">
        <v>3.2554261461923399</v>
      </c>
      <c r="AF120" s="129">
        <v>3.1886678286214498</v>
      </c>
      <c r="AG120" s="129">
        <v>3.4719496486010102</v>
      </c>
      <c r="AH120" s="129">
        <v>3.3687309755653101</v>
      </c>
      <c r="AI120" s="129">
        <v>-0.19084412826885799</v>
      </c>
      <c r="AJ120" s="129">
        <v>5.2897456797952298</v>
      </c>
      <c r="AK120" s="129">
        <v>4.0037569674145699</v>
      </c>
      <c r="AL120" s="129">
        <v>-0.90802942844540901</v>
      </c>
      <c r="AM120" s="129">
        <v>-1.08222498540265</v>
      </c>
      <c r="AN120" s="129">
        <v>1.31536787591279</v>
      </c>
      <c r="AO120" s="129">
        <v>-3.2175952485983998</v>
      </c>
      <c r="AP120" s="129">
        <v>-0.37995450682820597</v>
      </c>
      <c r="AQ120" s="129">
        <v>-1.1757402773105701</v>
      </c>
      <c r="AR120" s="129">
        <v>4.0867824980941903</v>
      </c>
      <c r="AS120" s="129">
        <v>4.1834639536195404</v>
      </c>
      <c r="AT120" s="129">
        <v>7.1371475869197996</v>
      </c>
      <c r="AU120" s="129">
        <v>4.4976614588308896</v>
      </c>
      <c r="AV120" s="129">
        <v>2.5598624991014698</v>
      </c>
      <c r="AW120" s="130">
        <v>2.0557769919992399</v>
      </c>
      <c r="AY120" s="1">
        <f t="shared" si="9"/>
        <v>26.567228979809535</v>
      </c>
      <c r="AZ120" s="1">
        <f t="shared" si="6"/>
        <v>-0.54230705423686487</v>
      </c>
      <c r="BA120" s="1"/>
      <c r="BB120" s="58">
        <f>Forcing!B120-(G120-G119)*Je22_Wm2</f>
        <v>0.34217383379733723</v>
      </c>
      <c r="BC120" s="2">
        <f>Forcing!M120-(N120-N119)*Je22_Wm2</f>
        <v>-0.31068208669874808</v>
      </c>
      <c r="BD120" s="2">
        <f>Forcing!C120-(T120-T119)*Je22_Wm2</f>
        <v>0.83563854115605796</v>
      </c>
      <c r="BE120" s="2">
        <f>Forcing!D120-(AF120-AF119)*Je22_Wm2</f>
        <v>0.21614638940958092</v>
      </c>
      <c r="BF120" s="2">
        <f>Forcing!E120-(AL120-AL119)*Je22_Wm2</f>
        <v>1.3562798820045428E-2</v>
      </c>
      <c r="BG120" s="2">
        <f>Forcing!F120-(Z120-Z119)*Je22_Wm2</f>
        <v>-0.28766476888493858</v>
      </c>
      <c r="BH120" s="66">
        <f>Forcing!K120-(AR120-AR119)*Je22_Wm2</f>
        <v>-0.46886579529619976</v>
      </c>
    </row>
    <row r="121" spans="1:60">
      <c r="A121">
        <v>1966</v>
      </c>
      <c r="B121" s="1">
        <f t="shared" si="10"/>
        <v>40.270284235104661</v>
      </c>
      <c r="C121">
        <v>1966</v>
      </c>
      <c r="D121" s="46">
        <v>0.59804029999999997</v>
      </c>
      <c r="E121" s="46">
        <f>'KNMI Hist N'!Z119</f>
        <v>0.65373333333330186</v>
      </c>
      <c r="F121" s="1">
        <f t="shared" si="11"/>
        <v>0.41284886504613855</v>
      </c>
      <c r="G121" s="128">
        <v>27.5647051541739</v>
      </c>
      <c r="H121" s="129">
        <v>23.399193452270701</v>
      </c>
      <c r="I121" s="129">
        <v>31.0084148962322</v>
      </c>
      <c r="J121" s="129">
        <v>29.5880053864168</v>
      </c>
      <c r="K121" s="129">
        <v>29.1184966870889</v>
      </c>
      <c r="L121" s="129">
        <v>30.208690676501</v>
      </c>
      <c r="M121" s="129">
        <v>22.065429826533901</v>
      </c>
      <c r="N121" s="129">
        <v>-14.4514719985048</v>
      </c>
      <c r="O121" s="129">
        <v>-18.377872406999501</v>
      </c>
      <c r="P121" s="129">
        <v>-12.167442872100199</v>
      </c>
      <c r="Q121" s="129">
        <v>-16.7569473721409</v>
      </c>
      <c r="R121" s="129">
        <v>-11.9178385015278</v>
      </c>
      <c r="S121" s="129">
        <v>-13.0372588397556</v>
      </c>
      <c r="T121" s="129">
        <v>36.080486486982103</v>
      </c>
      <c r="U121" s="129">
        <v>30.518270470672601</v>
      </c>
      <c r="V121" s="129">
        <v>38.768313017867499</v>
      </c>
      <c r="W121" s="129">
        <v>38.7985015859499</v>
      </c>
      <c r="X121" s="129">
        <v>36.637180395740501</v>
      </c>
      <c r="Y121" s="129">
        <v>35.680166964679998</v>
      </c>
      <c r="Z121" s="129">
        <v>-0.70075828340462598</v>
      </c>
      <c r="AA121" s="129">
        <v>-1.3477594609518</v>
      </c>
      <c r="AB121" s="129">
        <v>0.79685363709347101</v>
      </c>
      <c r="AC121" s="129">
        <v>-4.5888941601190396</v>
      </c>
      <c r="AD121" s="129">
        <v>-1.3298070339413099</v>
      </c>
      <c r="AE121" s="129">
        <v>2.9658156008955499</v>
      </c>
      <c r="AF121" s="129">
        <v>3.3524113966320099</v>
      </c>
      <c r="AG121" s="129">
        <v>3.42038719141068</v>
      </c>
      <c r="AH121" s="129">
        <v>3.5256278808983801</v>
      </c>
      <c r="AI121" s="129">
        <v>-2.64552439427043E-2</v>
      </c>
      <c r="AJ121" s="129">
        <v>5.3448345161868298</v>
      </c>
      <c r="AK121" s="129">
        <v>4.4976626386068697</v>
      </c>
      <c r="AL121" s="129">
        <v>-1.09884707846216</v>
      </c>
      <c r="AM121" s="129">
        <v>-1.45189676960282</v>
      </c>
      <c r="AN121" s="129">
        <v>0.94198878779053996</v>
      </c>
      <c r="AO121" s="129">
        <v>-3.3015512722851299</v>
      </c>
      <c r="AP121" s="129">
        <v>-0.46811769457816599</v>
      </c>
      <c r="AQ121" s="129">
        <v>-1.2146584436352299</v>
      </c>
      <c r="AR121" s="129">
        <v>3.88083113511223</v>
      </c>
      <c r="AS121" s="129">
        <v>3.4484614893425101</v>
      </c>
      <c r="AT121" s="129">
        <v>6.82539346529349</v>
      </c>
      <c r="AU121" s="129">
        <v>4.2650949126072897</v>
      </c>
      <c r="AV121" s="129">
        <v>2.9621660805976</v>
      </c>
      <c r="AW121" s="130">
        <v>1.90303972772029</v>
      </c>
      <c r="AY121" s="1">
        <f t="shared" si="9"/>
        <v>27.06265165835476</v>
      </c>
      <c r="AZ121" s="1">
        <f t="shared" si="6"/>
        <v>-0.50205349581914049</v>
      </c>
      <c r="BA121" s="1"/>
      <c r="BB121" s="58">
        <f>Forcing!B121-(G121-G120)*Je22_Wm2</f>
        <v>0.46633897640082211</v>
      </c>
      <c r="BC121" s="2">
        <f>Forcing!M121-(N121-N120)*Je22_Wm2</f>
        <v>-0.21410258802239998</v>
      </c>
      <c r="BD121" s="2">
        <f>Forcing!C121-(T121-T120)*Je22_Wm2</f>
        <v>0.81430899675281887</v>
      </c>
      <c r="BE121" s="2">
        <f>Forcing!D121-(AF121-AF120)*Je22_Wm2</f>
        <v>0.13204424426544215</v>
      </c>
      <c r="BF121" s="2">
        <f>Forcing!E121-(AL121-AL120)*Je22_Wm2</f>
        <v>0.14247186066040238</v>
      </c>
      <c r="BG121" s="2">
        <f>Forcing!F121-(Z121-Z120)*Je22_Wm2</f>
        <v>-0.30108129344464618</v>
      </c>
      <c r="BH121" s="66">
        <f>Forcing!K121-(AR121-AR120)*Je22_Wm2</f>
        <v>-0.34818520358820265</v>
      </c>
    </row>
    <row r="122" spans="1:60">
      <c r="A122">
        <v>1967</v>
      </c>
      <c r="B122" s="1">
        <f t="shared" si="10"/>
        <v>41.447067890499184</v>
      </c>
      <c r="C122">
        <v>1967</v>
      </c>
      <c r="D122" s="46">
        <v>0.86352499999999999</v>
      </c>
      <c r="E122" s="46">
        <f>'KNMI Hist N'!Z120</f>
        <v>0.92243333333332111</v>
      </c>
      <c r="F122" s="1">
        <f t="shared" si="11"/>
        <v>0.47627853802451681</v>
      </c>
      <c r="G122" s="128">
        <v>28.439162008430099</v>
      </c>
      <c r="H122" s="129">
        <v>24.2355792091554</v>
      </c>
      <c r="I122" s="129">
        <v>31.760780814792401</v>
      </c>
      <c r="J122" s="129">
        <v>30.708824602035001</v>
      </c>
      <c r="K122" s="129">
        <v>29.583070249806099</v>
      </c>
      <c r="L122" s="129">
        <v>31.276192972839201</v>
      </c>
      <c r="M122" s="129">
        <v>23.070524201952502</v>
      </c>
      <c r="N122" s="129">
        <v>-14.725168626093501</v>
      </c>
      <c r="O122" s="129">
        <v>-18.5868740250732</v>
      </c>
      <c r="P122" s="129">
        <v>-12.585373641580301</v>
      </c>
      <c r="Q122" s="129">
        <v>-17.223705141589701</v>
      </c>
      <c r="R122" s="129">
        <v>-12.2222165054462</v>
      </c>
      <c r="S122" s="129">
        <v>-13.007673816777899</v>
      </c>
      <c r="T122" s="129">
        <v>37.0232175851772</v>
      </c>
      <c r="U122" s="129">
        <v>30.861740056549301</v>
      </c>
      <c r="V122" s="129">
        <v>39.748923356346097</v>
      </c>
      <c r="W122" s="129">
        <v>39.881557407748303</v>
      </c>
      <c r="X122" s="129">
        <v>37.673853314600898</v>
      </c>
      <c r="Y122" s="129">
        <v>36.9500137906414</v>
      </c>
      <c r="Z122" s="129">
        <v>-0.58296038115610005</v>
      </c>
      <c r="AA122" s="129">
        <v>-1.24910727240677</v>
      </c>
      <c r="AB122" s="129">
        <v>1.0157961397950599</v>
      </c>
      <c r="AC122" s="129">
        <v>-4.7481618345129997</v>
      </c>
      <c r="AD122" s="129">
        <v>-1.08238534612242</v>
      </c>
      <c r="AE122" s="129">
        <v>3.1490564074666301</v>
      </c>
      <c r="AF122" s="129">
        <v>3.4738833348628102</v>
      </c>
      <c r="AG122" s="129">
        <v>3.56848928261849</v>
      </c>
      <c r="AH122" s="129">
        <v>3.79086218925088</v>
      </c>
      <c r="AI122" s="129">
        <v>0.14939785735983699</v>
      </c>
      <c r="AJ122" s="129">
        <v>5.3328976887607498</v>
      </c>
      <c r="AK122" s="129">
        <v>4.5277696563240903</v>
      </c>
      <c r="AL122" s="129">
        <v>-1.0271937036893699</v>
      </c>
      <c r="AM122" s="129">
        <v>-1.0904545781209001</v>
      </c>
      <c r="AN122" s="129">
        <v>1.0191035476272701</v>
      </c>
      <c r="AO122" s="129">
        <v>-3.34364330096916</v>
      </c>
      <c r="AP122" s="129">
        <v>-0.34527671047764102</v>
      </c>
      <c r="AQ122" s="129">
        <v>-1.37569747650644</v>
      </c>
      <c r="AR122" s="129">
        <v>4.2468124095838098</v>
      </c>
      <c r="AS122" s="129">
        <v>3.8326190779946701</v>
      </c>
      <c r="AT122" s="129">
        <v>6.8942015183563701</v>
      </c>
      <c r="AU122" s="129">
        <v>4.49071783877715</v>
      </c>
      <c r="AV122" s="129">
        <v>4.0038387742957502</v>
      </c>
      <c r="AW122" s="130">
        <v>2.0126848384951002</v>
      </c>
      <c r="AY122" s="1">
        <f t="shared" si="9"/>
        <v>28.408590618684855</v>
      </c>
      <c r="AZ122" s="1">
        <f t="shared" si="6"/>
        <v>-3.0571389745244204E-2</v>
      </c>
      <c r="BA122" s="1"/>
      <c r="BB122" s="58">
        <f>Forcing!B122-(G122-G121)*Je22_Wm2</f>
        <v>0.46457229350690055</v>
      </c>
      <c r="BC122" s="2">
        <f>Forcing!M122-(N122-N121)*Je22_Wm2</f>
        <v>-0.30186199426741711</v>
      </c>
      <c r="BD122" s="2">
        <f>Forcing!C122-(T122-T121)*Je22_Wm2</f>
        <v>0.83906398802084503</v>
      </c>
      <c r="BE122" s="2">
        <f>Forcing!D122-(AF122-AF121)*Je22_Wm2</f>
        <v>0.16658192635867303</v>
      </c>
      <c r="BF122" s="2">
        <f>Forcing!E122-(AL122-AL121)*Je22_Wm2</f>
        <v>6.8929542660973522E-3</v>
      </c>
      <c r="BG122" s="2">
        <f>Forcing!F122-(Z122-Z121)*Je22_Wm2</f>
        <v>-0.25052149729633461</v>
      </c>
      <c r="BH122" s="66">
        <f>Forcing!K122-(AR122-AR121)*Je22_Wm2</f>
        <v>-0.50550637144685107</v>
      </c>
    </row>
    <row r="123" spans="1:60">
      <c r="A123">
        <v>1968</v>
      </c>
      <c r="B123" s="1">
        <f t="shared" si="10"/>
        <v>42.368839388083728</v>
      </c>
      <c r="C123">
        <v>1968</v>
      </c>
      <c r="D123" s="46">
        <v>0.28131519999999999</v>
      </c>
      <c r="E123" s="46">
        <f>'KNMI Hist N'!Z121</f>
        <v>0.34781666666666428</v>
      </c>
      <c r="F123" s="1">
        <f t="shared" si="11"/>
        <v>0.2599924423167409</v>
      </c>
      <c r="G123" s="128">
        <v>29.098613489196499</v>
      </c>
      <c r="H123" s="129">
        <v>24.509891903433498</v>
      </c>
      <c r="I123" s="129">
        <v>32.448209882252897</v>
      </c>
      <c r="J123" s="129">
        <v>31.2778632571708</v>
      </c>
      <c r="K123" s="129">
        <v>30.438248071550198</v>
      </c>
      <c r="L123" s="129">
        <v>32.140115398575503</v>
      </c>
      <c r="M123" s="129">
        <v>23.777352422196</v>
      </c>
      <c r="N123" s="129">
        <v>-15.016721300730399</v>
      </c>
      <c r="O123" s="129">
        <v>-18.8950112619683</v>
      </c>
      <c r="P123" s="129">
        <v>-12.888756946850901</v>
      </c>
      <c r="Q123" s="129">
        <v>-17.439757987408299</v>
      </c>
      <c r="R123" s="129">
        <v>-12.275875067068201</v>
      </c>
      <c r="S123" s="129">
        <v>-13.5842052403561</v>
      </c>
      <c r="T123" s="129">
        <v>37.939333510026202</v>
      </c>
      <c r="U123" s="129">
        <v>31.783276353864899</v>
      </c>
      <c r="V123" s="129">
        <v>40.693940499463601</v>
      </c>
      <c r="W123" s="129">
        <v>40.656685940603701</v>
      </c>
      <c r="X123" s="129">
        <v>38.868332071302</v>
      </c>
      <c r="Y123" s="129">
        <v>37.694432684896803</v>
      </c>
      <c r="Z123" s="129">
        <v>-0.57076188065535705</v>
      </c>
      <c r="AA123" s="129">
        <v>-1.2901543695226001</v>
      </c>
      <c r="AB123" s="129">
        <v>1.1618609761718199</v>
      </c>
      <c r="AC123" s="129">
        <v>-4.7142086184966701</v>
      </c>
      <c r="AD123" s="129">
        <v>-1.41043805323922</v>
      </c>
      <c r="AE123" s="129">
        <v>3.3991306618098802</v>
      </c>
      <c r="AF123" s="129">
        <v>3.5570658009371301</v>
      </c>
      <c r="AG123" s="129">
        <v>3.6438281568213098</v>
      </c>
      <c r="AH123" s="129">
        <v>3.6580251813337399</v>
      </c>
      <c r="AI123" s="129">
        <v>0.43890303368107197</v>
      </c>
      <c r="AJ123" s="129">
        <v>5.3723273094942101</v>
      </c>
      <c r="AK123" s="129">
        <v>4.6722453233553098</v>
      </c>
      <c r="AL123" s="129">
        <v>-1.15513241856388</v>
      </c>
      <c r="AM123" s="129">
        <v>-1.22831366276492</v>
      </c>
      <c r="AN123" s="129">
        <v>1.1528815787283</v>
      </c>
      <c r="AO123" s="129">
        <v>-3.4752654643161698</v>
      </c>
      <c r="AP123" s="129">
        <v>-0.314676925019024</v>
      </c>
      <c r="AQ123" s="129">
        <v>-1.91028761944758</v>
      </c>
      <c r="AR123" s="129">
        <v>4.2874766393510697</v>
      </c>
      <c r="AS123" s="129">
        <v>4.0325250964086097</v>
      </c>
      <c r="AT123" s="129">
        <v>6.9912630290258804</v>
      </c>
      <c r="AU123" s="129">
        <v>4.1284683146922303</v>
      </c>
      <c r="AV123" s="129">
        <v>4.3732532211804296</v>
      </c>
      <c r="AW123" s="130">
        <v>1.91187353544818</v>
      </c>
      <c r="AY123" s="1">
        <f t="shared" si="9"/>
        <v>29.041260350364766</v>
      </c>
      <c r="AZ123" s="1">
        <f t="shared" si="6"/>
        <v>-5.7353138831732764E-2</v>
      </c>
      <c r="BA123" s="1"/>
      <c r="BB123" s="58">
        <f>Forcing!B123-(G123-G122)*Je22_Wm2</f>
        <v>0.29762263044406578</v>
      </c>
      <c r="BC123" s="2">
        <f>Forcing!M123-(N123-N122)*Je22_Wm2</f>
        <v>-0.3051285890504859</v>
      </c>
      <c r="BD123" s="2">
        <f>Forcing!C123-(T123-T122)*Je22_Wm2</f>
        <v>0.89792201066876964</v>
      </c>
      <c r="BE123" s="2">
        <f>Forcing!D123-(AF123-AF122)*Je22_Wm2</f>
        <v>0.19918568856784735</v>
      </c>
      <c r="BF123" s="2">
        <f>Forcing!E123-(AL123-AL122)*Je22_Wm2</f>
        <v>0.13831404193707081</v>
      </c>
      <c r="BG123" s="2">
        <f>Forcing!F123-(Z123-Z122)*Je22_Wm2</f>
        <v>-0.18509626881096142</v>
      </c>
      <c r="BH123" s="66">
        <f>Forcing!K123-(AR123-AR122)*Je22_Wm2</f>
        <v>-0.65088448668546839</v>
      </c>
    </row>
    <row r="124" spans="1:60">
      <c r="A124">
        <v>1969</v>
      </c>
      <c r="B124" s="1">
        <f t="shared" si="10"/>
        <v>42.754953236714968</v>
      </c>
      <c r="C124">
        <v>1969</v>
      </c>
      <c r="D124" s="46">
        <v>0.1982382</v>
      </c>
      <c r="E124" s="46">
        <f>'KNMI Hist N'!Z122</f>
        <v>0.26120000000000704</v>
      </c>
      <c r="F124" s="1">
        <f t="shared" si="11"/>
        <v>0.19593874486591686</v>
      </c>
      <c r="G124" s="128">
        <v>29.276496766293999</v>
      </c>
      <c r="H124" s="129">
        <v>24.685755644077801</v>
      </c>
      <c r="I124" s="129">
        <v>32.526811959302499</v>
      </c>
      <c r="J124" s="129">
        <v>31.6798686072704</v>
      </c>
      <c r="K124" s="129">
        <v>30.634406498011899</v>
      </c>
      <c r="L124" s="129">
        <v>32.517056185675997</v>
      </c>
      <c r="M124" s="129">
        <v>23.615081703425101</v>
      </c>
      <c r="N124" s="129">
        <v>-15.501671037485499</v>
      </c>
      <c r="O124" s="129">
        <v>-19.116663604342602</v>
      </c>
      <c r="P124" s="129">
        <v>-13.209331739075299</v>
      </c>
      <c r="Q124" s="129">
        <v>-18.249180721718801</v>
      </c>
      <c r="R124" s="129">
        <v>-12.917523997938799</v>
      </c>
      <c r="S124" s="129">
        <v>-14.0156551243522</v>
      </c>
      <c r="T124" s="129">
        <v>38.644969783364502</v>
      </c>
      <c r="U124" s="129">
        <v>32.6726045471719</v>
      </c>
      <c r="V124" s="129">
        <v>41.464964036058198</v>
      </c>
      <c r="W124" s="129">
        <v>41.312304180146597</v>
      </c>
      <c r="X124" s="129">
        <v>39.428240788177803</v>
      </c>
      <c r="Y124" s="129">
        <v>38.346735365268202</v>
      </c>
      <c r="Z124" s="129">
        <v>-0.60681264377809396</v>
      </c>
      <c r="AA124" s="129">
        <v>-1.5101143256224301</v>
      </c>
      <c r="AB124" s="129">
        <v>1.1954636624936099</v>
      </c>
      <c r="AC124" s="129">
        <v>-4.5049803896196297</v>
      </c>
      <c r="AD124" s="129">
        <v>-1.5440262634158799</v>
      </c>
      <c r="AE124" s="129">
        <v>3.3295940972738598</v>
      </c>
      <c r="AF124" s="129">
        <v>3.58269346057007</v>
      </c>
      <c r="AG124" s="129">
        <v>4.0082290078971301</v>
      </c>
      <c r="AH124" s="129">
        <v>3.60400857447036</v>
      </c>
      <c r="AI124" s="129">
        <v>0.131583987506151</v>
      </c>
      <c r="AJ124" s="129">
        <v>5.4310856804289998</v>
      </c>
      <c r="AK124" s="129">
        <v>4.7385600525477196</v>
      </c>
      <c r="AL124" s="129">
        <v>-1.30722155798971</v>
      </c>
      <c r="AM124" s="129">
        <v>-1.4802835120155799</v>
      </c>
      <c r="AN124" s="129">
        <v>0.96535863668418098</v>
      </c>
      <c r="AO124" s="129">
        <v>-3.58392984142287</v>
      </c>
      <c r="AP124" s="129">
        <v>-0.41834796462618101</v>
      </c>
      <c r="AQ124" s="129">
        <v>-2.0189051085681098</v>
      </c>
      <c r="AR124" s="129">
        <v>3.8481081981759502</v>
      </c>
      <c r="AS124" s="129">
        <v>3.6977002838435902</v>
      </c>
      <c r="AT124" s="129">
        <v>6.2929501705101201</v>
      </c>
      <c r="AU124" s="129">
        <v>3.9316669978994199</v>
      </c>
      <c r="AV124" s="129">
        <v>3.89391732463791</v>
      </c>
      <c r="AW124" s="130">
        <v>1.4243062139887199</v>
      </c>
      <c r="AY124" s="1">
        <f t="shared" si="9"/>
        <v>28.660066202857216</v>
      </c>
      <c r="AZ124" s="1">
        <f t="shared" si="6"/>
        <v>-0.61643056343678282</v>
      </c>
      <c r="BA124" s="1"/>
      <c r="BB124" s="58">
        <f>Forcing!B124-(G124-G123)*Je22_Wm2</f>
        <v>0.51434248492245249</v>
      </c>
      <c r="BC124" s="2">
        <f>Forcing!M124-(N124-N123)*Je22_Wm2</f>
        <v>-0.199996113475083</v>
      </c>
      <c r="BD124" s="2">
        <f>Forcing!C124-(T124-T123)*Je22_Wm2</f>
        <v>1.075949874256916</v>
      </c>
      <c r="BE124" s="2">
        <f>Forcing!D124-(AF124-AF123)*Je22_Wm2</f>
        <v>0.24375722336794434</v>
      </c>
      <c r="BF124" s="2">
        <f>Forcing!E124-(AL124-AL123)*Je22_Wm2</f>
        <v>0.1666200555834404</v>
      </c>
      <c r="BG124" s="2">
        <f>Forcing!F124-(Z124-Z123)*Je22_Wm2</f>
        <v>-0.15528347610078036</v>
      </c>
      <c r="BH124" s="66">
        <f>Forcing!K124-(AR124-AR123)*Je22_Wm2</f>
        <v>-0.48860519803025082</v>
      </c>
    </row>
    <row r="125" spans="1:60">
      <c r="A125">
        <v>1970</v>
      </c>
      <c r="B125" s="1">
        <f t="shared" si="10"/>
        <v>43.380205330112716</v>
      </c>
      <c r="C125">
        <v>1970</v>
      </c>
      <c r="D125" s="46">
        <v>0.57832490000000003</v>
      </c>
      <c r="E125" s="46">
        <f>'KNMI Hist N'!Z123</f>
        <v>0.64231666666666831</v>
      </c>
      <c r="F125" s="1">
        <f t="shared" si="11"/>
        <v>0.39045849732758786</v>
      </c>
      <c r="G125" s="128">
        <v>29.7296561457695</v>
      </c>
      <c r="H125" s="129">
        <v>24.934443299222099</v>
      </c>
      <c r="I125" s="129">
        <v>33.167466132261602</v>
      </c>
      <c r="J125" s="129">
        <v>32.078467621611402</v>
      </c>
      <c r="K125" s="129">
        <v>31.1775359246177</v>
      </c>
      <c r="L125" s="129">
        <v>32.928666476912703</v>
      </c>
      <c r="M125" s="129">
        <v>24.091357419991201</v>
      </c>
      <c r="N125" s="129">
        <v>-15.934130951615099</v>
      </c>
      <c r="O125" s="129">
        <v>-19.360079051093901</v>
      </c>
      <c r="P125" s="129">
        <v>-13.7248945232355</v>
      </c>
      <c r="Q125" s="129">
        <v>-18.932592616025001</v>
      </c>
      <c r="R125" s="129">
        <v>-13.3551374196268</v>
      </c>
      <c r="S125" s="129">
        <v>-14.297951148094301</v>
      </c>
      <c r="T125" s="129">
        <v>39.519658539180497</v>
      </c>
      <c r="U125" s="129">
        <v>33.8339111174203</v>
      </c>
      <c r="V125" s="129">
        <v>42.342703883710797</v>
      </c>
      <c r="W125" s="129">
        <v>42.101170423294</v>
      </c>
      <c r="X125" s="129">
        <v>40.098673386285697</v>
      </c>
      <c r="Y125" s="129">
        <v>39.221833885191899</v>
      </c>
      <c r="Z125" s="129">
        <v>-0.54751141064846298</v>
      </c>
      <c r="AA125" s="129">
        <v>-0.944143171863565</v>
      </c>
      <c r="AB125" s="129">
        <v>1.43610675054388</v>
      </c>
      <c r="AC125" s="129">
        <v>-4.56132658121932</v>
      </c>
      <c r="AD125" s="129">
        <v>-1.75843852914416</v>
      </c>
      <c r="AE125" s="129">
        <v>3.0902444784408498</v>
      </c>
      <c r="AF125" s="129">
        <v>3.7386003350560801</v>
      </c>
      <c r="AG125" s="129">
        <v>3.8650498882759199</v>
      </c>
      <c r="AH125" s="129">
        <v>4.1642779980928202</v>
      </c>
      <c r="AI125" s="129">
        <v>0.101177979097204</v>
      </c>
      <c r="AJ125" s="129">
        <v>5.7018621620236001</v>
      </c>
      <c r="AK125" s="129">
        <v>4.8606336477908503</v>
      </c>
      <c r="AL125" s="129">
        <v>-1.2014205873052</v>
      </c>
      <c r="AM125" s="129">
        <v>-1.5336410659467901</v>
      </c>
      <c r="AN125" s="129">
        <v>0.97140008108653897</v>
      </c>
      <c r="AO125" s="129">
        <v>-3.3920413088840999</v>
      </c>
      <c r="AP125" s="129">
        <v>-0.17204865541819001</v>
      </c>
      <c r="AQ125" s="129">
        <v>-1.8807719873634501</v>
      </c>
      <c r="AR125" s="129">
        <v>3.9073236186176699</v>
      </c>
      <c r="AS125" s="129">
        <v>3.89006343753646</v>
      </c>
      <c r="AT125" s="129">
        <v>6.7057370196728003</v>
      </c>
      <c r="AU125" s="129">
        <v>3.7509395740842102</v>
      </c>
      <c r="AV125" s="129">
        <v>3.8475814925898</v>
      </c>
      <c r="AW125" s="130">
        <v>1.3422965692050799</v>
      </c>
      <c r="AY125" s="1">
        <f t="shared" si="9"/>
        <v>29.482519543285484</v>
      </c>
      <c r="AZ125" s="1">
        <f t="shared" si="6"/>
        <v>-0.24713660248401581</v>
      </c>
      <c r="BA125" s="1"/>
      <c r="BB125" s="58">
        <f>Forcing!B125-(G125-G124)*Je22_Wm2</f>
        <v>0.82614802534571385</v>
      </c>
      <c r="BC125" s="2">
        <f>Forcing!M125-(N125-N124)*Je22_Wm2</f>
        <v>-0.24843089332551826</v>
      </c>
      <c r="BD125" s="2">
        <f>Forcing!C125-(T125-T124)*Je22_Wm2</f>
        <v>1.0169082826382669</v>
      </c>
      <c r="BE125" s="2">
        <f>Forcing!D125-(AF125-AF124)*Je22_Wm2</f>
        <v>0.17220783094418768</v>
      </c>
      <c r="BF125" s="2">
        <f>Forcing!E125-(AL125-AL124)*Je22_Wm2</f>
        <v>5.164297204919302E-3</v>
      </c>
      <c r="BG125" s="2">
        <f>Forcing!F125-(Z125-Z124)*Je22_Wm2</f>
        <v>-0.21463406577350083</v>
      </c>
      <c r="BH125" s="66">
        <f>Forcing!K125-(AR125-AR124)*Je22_Wm2</f>
        <v>-0.35299677609430791</v>
      </c>
    </row>
    <row r="126" spans="1:60">
      <c r="A126">
        <v>1971</v>
      </c>
      <c r="B126" s="1">
        <f t="shared" si="10"/>
        <v>44.40491144927536</v>
      </c>
      <c r="C126">
        <v>1971</v>
      </c>
      <c r="D126" s="46">
        <v>0.69436010000000004</v>
      </c>
      <c r="E126" s="46">
        <f>'KNMI Hist N'!Z124</f>
        <v>0.74509999999998888</v>
      </c>
      <c r="F126" s="1">
        <f t="shared" si="11"/>
        <v>0.47981035237947223</v>
      </c>
      <c r="G126" s="128">
        <v>30.534012055593799</v>
      </c>
      <c r="H126" s="129">
        <v>25.6453027897883</v>
      </c>
      <c r="I126" s="129">
        <v>33.780365230973601</v>
      </c>
      <c r="J126" s="129">
        <v>32.991467238713398</v>
      </c>
      <c r="K126" s="129">
        <v>32.141296237120201</v>
      </c>
      <c r="L126" s="129">
        <v>33.949389050711503</v>
      </c>
      <c r="M126" s="129">
        <v>24.6962517862559</v>
      </c>
      <c r="N126" s="129">
        <v>-16.303175972466502</v>
      </c>
      <c r="O126" s="129">
        <v>-19.565865695078902</v>
      </c>
      <c r="P126" s="129">
        <v>-14.3526868262164</v>
      </c>
      <c r="Q126" s="129">
        <v>-19.267885618480701</v>
      </c>
      <c r="R126" s="129">
        <v>-13.9080996673119</v>
      </c>
      <c r="S126" s="129">
        <v>-14.4213420552445</v>
      </c>
      <c r="T126" s="129">
        <v>40.383803767924498</v>
      </c>
      <c r="U126" s="129">
        <v>34.920747385980299</v>
      </c>
      <c r="V126" s="129">
        <v>43.265819149515401</v>
      </c>
      <c r="W126" s="129">
        <v>42.977255408337598</v>
      </c>
      <c r="X126" s="129">
        <v>40.736736242774903</v>
      </c>
      <c r="Y126" s="129">
        <v>40.018460653014401</v>
      </c>
      <c r="Z126" s="129">
        <v>-0.42708194759443202</v>
      </c>
      <c r="AA126" s="129">
        <v>-0.60529012893298195</v>
      </c>
      <c r="AB126" s="129">
        <v>2.0314187996350501</v>
      </c>
      <c r="AC126" s="129">
        <v>-4.5704730909337599</v>
      </c>
      <c r="AD126" s="129">
        <v>-1.89746420826963</v>
      </c>
      <c r="AE126" s="129">
        <v>2.9063988905291702</v>
      </c>
      <c r="AF126" s="129">
        <v>3.8759366152196799</v>
      </c>
      <c r="AG126" s="129">
        <v>3.5641135181778201</v>
      </c>
      <c r="AH126" s="129">
        <v>4.4056337910645604</v>
      </c>
      <c r="AI126" s="129">
        <v>0.23225953187327</v>
      </c>
      <c r="AJ126" s="129">
        <v>5.7827846283464197</v>
      </c>
      <c r="AK126" s="129">
        <v>5.3948916066363397</v>
      </c>
      <c r="AL126" s="129">
        <v>-1.1979152509202899</v>
      </c>
      <c r="AM126" s="129">
        <v>-1.5639167508367899</v>
      </c>
      <c r="AN126" s="129">
        <v>0.80622272858833</v>
      </c>
      <c r="AO126" s="129">
        <v>-3.1927642001536198</v>
      </c>
      <c r="AP126" s="129">
        <v>-0.20600311366275201</v>
      </c>
      <c r="AQ126" s="129">
        <v>-1.83311491853665</v>
      </c>
      <c r="AR126" s="129">
        <v>4.0191446934427901</v>
      </c>
      <c r="AS126" s="129">
        <v>3.8676054270497802</v>
      </c>
      <c r="AT126" s="129">
        <v>7.0437043137656703</v>
      </c>
      <c r="AU126" s="129">
        <v>3.9967196238076999</v>
      </c>
      <c r="AV126" s="129">
        <v>3.8901072874895402</v>
      </c>
      <c r="AW126" s="130">
        <v>1.29758681510125</v>
      </c>
      <c r="AY126" s="1">
        <f t="shared" si="9"/>
        <v>30.350711905605745</v>
      </c>
      <c r="AZ126" s="1">
        <f t="shared" si="6"/>
        <v>-0.18330014998805311</v>
      </c>
      <c r="BA126" s="1"/>
      <c r="BB126" s="58">
        <f>Forcing!B126-(G126-G125)*Je22_Wm2</f>
        <v>0.8453749799991106</v>
      </c>
      <c r="BC126" s="2">
        <f>Forcing!M126-(N126-N125)*Je22_Wm2</f>
        <v>-0.30564974205127921</v>
      </c>
      <c r="BD126" s="2">
        <f>Forcing!C126-(T126-T125)*Je22_Wm2</f>
        <v>1.0669858129499759</v>
      </c>
      <c r="BE126" s="2">
        <f>Forcing!D126-(AF126-AF125)*Je22_Wm2</f>
        <v>0.19254717001840455</v>
      </c>
      <c r="BF126" s="2">
        <f>Forcing!E126-(AL126-AL125)*Je22_Wm2</f>
        <v>2.6466086104970879E-2</v>
      </c>
      <c r="BG126" s="2">
        <f>Forcing!F126-(Z126-Z125)*Je22_Wm2</f>
        <v>-0.25323069655655323</v>
      </c>
      <c r="BH126" s="66">
        <f>Forcing!K126-(AR126-AR125)*Je22_Wm2</f>
        <v>-0.1404982874663997</v>
      </c>
    </row>
    <row r="127" spans="1:60">
      <c r="A127">
        <v>1972</v>
      </c>
      <c r="B127" s="1">
        <f t="shared" si="10"/>
        <v>45.50436571658615</v>
      </c>
      <c r="C127">
        <v>1972</v>
      </c>
      <c r="D127" s="46">
        <v>0.67116209999999998</v>
      </c>
      <c r="E127" s="46">
        <f>'KNMI Hist N'!Z125</f>
        <v>0.73048333333331072</v>
      </c>
      <c r="F127" s="1">
        <f t="shared" si="11"/>
        <v>0.51412597621014533</v>
      </c>
      <c r="G127" s="128">
        <v>31.2749390841897</v>
      </c>
      <c r="H127" s="129">
        <v>27.046203367758999</v>
      </c>
      <c r="I127" s="129">
        <v>34.1126761993727</v>
      </c>
      <c r="J127" s="129">
        <v>33.859995605767303</v>
      </c>
      <c r="K127" s="129">
        <v>32.475698149723002</v>
      </c>
      <c r="L127" s="129">
        <v>34.605300743255803</v>
      </c>
      <c r="M127" s="129">
        <v>25.549760439260499</v>
      </c>
      <c r="N127" s="129">
        <v>-16.7275426628525</v>
      </c>
      <c r="O127" s="129">
        <v>-20.070844794165101</v>
      </c>
      <c r="P127" s="129">
        <v>-14.854329232115701</v>
      </c>
      <c r="Q127" s="129">
        <v>-19.381210777961101</v>
      </c>
      <c r="R127" s="129">
        <v>-14.4468019074897</v>
      </c>
      <c r="S127" s="129">
        <v>-14.8845266025308</v>
      </c>
      <c r="T127" s="129">
        <v>41.168012712308297</v>
      </c>
      <c r="U127" s="129">
        <v>35.5668454856499</v>
      </c>
      <c r="V127" s="129">
        <v>44.3611034612141</v>
      </c>
      <c r="W127" s="129">
        <v>43.463864572263702</v>
      </c>
      <c r="X127" s="129">
        <v>41.141698678572503</v>
      </c>
      <c r="Y127" s="129">
        <v>41.306551363841301</v>
      </c>
      <c r="Z127" s="129">
        <v>-0.54104203313199195</v>
      </c>
      <c r="AA127" s="129">
        <v>-0.990393870375608</v>
      </c>
      <c r="AB127" s="129">
        <v>1.7457112625339899</v>
      </c>
      <c r="AC127" s="129">
        <v>-4.8292554628004698</v>
      </c>
      <c r="AD127" s="129">
        <v>-1.7092291450897501</v>
      </c>
      <c r="AE127" s="129">
        <v>3.0779570500718698</v>
      </c>
      <c r="AF127" s="129">
        <v>3.97682982144851</v>
      </c>
      <c r="AG127" s="129">
        <v>3.8271546154031699</v>
      </c>
      <c r="AH127" s="129">
        <v>4.5867029812742199</v>
      </c>
      <c r="AI127" s="129">
        <v>0.341918289319116</v>
      </c>
      <c r="AJ127" s="129">
        <v>5.66827288105753</v>
      </c>
      <c r="AK127" s="129">
        <v>5.4601003401884904</v>
      </c>
      <c r="AL127" s="129">
        <v>-1.29787701951859</v>
      </c>
      <c r="AM127" s="129">
        <v>-1.6454837216562901</v>
      </c>
      <c r="AN127" s="129">
        <v>0.43895708809161899</v>
      </c>
      <c r="AO127" s="129">
        <v>-3.3427443955402398</v>
      </c>
      <c r="AP127" s="129">
        <v>-0.27275799511686999</v>
      </c>
      <c r="AQ127" s="129">
        <v>-1.6673560733711701</v>
      </c>
      <c r="AR127" s="129">
        <v>4.2157485575955302</v>
      </c>
      <c r="AS127" s="129">
        <v>4.1954759863490301</v>
      </c>
      <c r="AT127" s="129">
        <v>7.1103210710231801</v>
      </c>
      <c r="AU127" s="129">
        <v>4.2102729655109403</v>
      </c>
      <c r="AV127" s="129">
        <v>4.0734426641827302</v>
      </c>
      <c r="AW127" s="130">
        <v>1.4892301009117499</v>
      </c>
      <c r="AY127" s="1">
        <f t="shared" si="9"/>
        <v>30.794129375849259</v>
      </c>
      <c r="AZ127" s="1">
        <f t="shared" si="6"/>
        <v>-0.48080970834044123</v>
      </c>
      <c r="BA127" s="1"/>
      <c r="BB127" s="58">
        <f>Forcing!B127-(G127-G126)*Je22_Wm2</f>
        <v>0.99921431524194504</v>
      </c>
      <c r="BC127" s="2">
        <f>Forcing!M127-(N127-N126)*Je22_Wm2</f>
        <v>-0.29002518527029514</v>
      </c>
      <c r="BD127" s="2">
        <f>Forcing!C127-(T127-T126)*Je22_Wm2</f>
        <v>1.1660262455376607</v>
      </c>
      <c r="BE127" s="2">
        <f>Forcing!D127-(AF127-AF126)*Je22_Wm2</f>
        <v>0.22451031893189649</v>
      </c>
      <c r="BF127" s="2">
        <f>Forcing!E127-(AL127-AL126)*Je22_Wm2</f>
        <v>0.10577045829954435</v>
      </c>
      <c r="BG127" s="2">
        <f>Forcing!F127-(Z127-Z126)*Je22_Wm2</f>
        <v>-0.1083037868811753</v>
      </c>
      <c r="BH127" s="66">
        <f>Forcing!K127-(AR127-AR126)*Je22_Wm2</f>
        <v>-0.13388919963885162</v>
      </c>
    </row>
    <row r="128" spans="1:60">
      <c r="A128">
        <v>1973</v>
      </c>
      <c r="B128" s="1">
        <f t="shared" si="10"/>
        <v>46.663778357487921</v>
      </c>
      <c r="C128">
        <v>1973</v>
      </c>
      <c r="D128" s="46">
        <v>0.76882839999999997</v>
      </c>
      <c r="E128" s="46">
        <f>'KNMI Hist N'!Z126</f>
        <v>0.81341666666667345</v>
      </c>
      <c r="F128" s="1">
        <f t="shared" si="11"/>
        <v>0.54223255264112391</v>
      </c>
      <c r="G128" s="128">
        <v>32.189812301037101</v>
      </c>
      <c r="H128" s="129">
        <v>28.0006028062142</v>
      </c>
      <c r="I128" s="129">
        <v>35.261356720175598</v>
      </c>
      <c r="J128" s="129">
        <v>34.747955299788302</v>
      </c>
      <c r="K128" s="129">
        <v>33.3368873063758</v>
      </c>
      <c r="L128" s="129">
        <v>35.372187821559201</v>
      </c>
      <c r="M128" s="129">
        <v>26.419883852109699</v>
      </c>
      <c r="N128" s="129">
        <v>-17.0767902724381</v>
      </c>
      <c r="O128" s="129">
        <v>-20.406964770184899</v>
      </c>
      <c r="P128" s="129">
        <v>-15.3372296280101</v>
      </c>
      <c r="Q128" s="129">
        <v>-19.599384158865</v>
      </c>
      <c r="R128" s="129">
        <v>-15.1385210908985</v>
      </c>
      <c r="S128" s="129">
        <v>-14.9018517142321</v>
      </c>
      <c r="T128" s="129">
        <v>42.136602481976801</v>
      </c>
      <c r="U128" s="129">
        <v>36.3949501029795</v>
      </c>
      <c r="V128" s="129">
        <v>45.1341114046134</v>
      </c>
      <c r="W128" s="129">
        <v>44.955085171192103</v>
      </c>
      <c r="X128" s="129">
        <v>41.967795996165897</v>
      </c>
      <c r="Y128" s="129">
        <v>42.231069734933399</v>
      </c>
      <c r="Z128" s="129">
        <v>-0.43919594770737702</v>
      </c>
      <c r="AA128" s="129">
        <v>-0.79492592858501898</v>
      </c>
      <c r="AB128" s="129">
        <v>2.0024567851794899</v>
      </c>
      <c r="AC128" s="129">
        <v>-4.9170831244617004</v>
      </c>
      <c r="AD128" s="129">
        <v>-1.68853877510923</v>
      </c>
      <c r="AE128" s="129">
        <v>3.2021113044395801</v>
      </c>
      <c r="AF128" s="129">
        <v>4.2768406044724196</v>
      </c>
      <c r="AG128" s="129">
        <v>3.7363352514047001</v>
      </c>
      <c r="AH128" s="129">
        <v>4.8953419665842004</v>
      </c>
      <c r="AI128" s="129">
        <v>0.74726135638850799</v>
      </c>
      <c r="AJ128" s="129">
        <v>6.1065288056363096</v>
      </c>
      <c r="AK128" s="129">
        <v>5.8987356423483996</v>
      </c>
      <c r="AL128" s="129">
        <v>-1.1076766506348701</v>
      </c>
      <c r="AM128" s="129">
        <v>-1.33079437075399</v>
      </c>
      <c r="AN128" s="129">
        <v>0.60103491404007903</v>
      </c>
      <c r="AO128" s="129">
        <v>-3.4390532467124899</v>
      </c>
      <c r="AP128" s="129">
        <v>0.189252542691528</v>
      </c>
      <c r="AQ128" s="129">
        <v>-1.5588230924394799</v>
      </c>
      <c r="AR128" s="129">
        <v>4.3216054780067399</v>
      </c>
      <c r="AS128" s="129">
        <v>4.3336363122751198</v>
      </c>
      <c r="AT128" s="129">
        <v>7.4997082084739501</v>
      </c>
      <c r="AU128" s="129">
        <v>4.1697778662506497</v>
      </c>
      <c r="AV128" s="129">
        <v>3.9400419114202498</v>
      </c>
      <c r="AW128" s="130">
        <v>1.6648630916137399</v>
      </c>
      <c r="AY128" s="1">
        <f t="shared" si="9"/>
        <v>32.111385693675615</v>
      </c>
      <c r="AZ128" s="1">
        <f t="shared" si="6"/>
        <v>-7.8426607361485878E-2</v>
      </c>
      <c r="BA128" s="1"/>
      <c r="BB128" s="58">
        <f>Forcing!B128-(G128-G127)*Je22_Wm2</f>
        <v>0.80015373233776432</v>
      </c>
      <c r="BC128" s="2">
        <f>Forcing!M128-(N128-N127)*Je22_Wm2</f>
        <v>-0.35324113444734251</v>
      </c>
      <c r="BD128" s="2">
        <f>Forcing!C128-(T128-T127)*Je22_Wm2</f>
        <v>1.1074557530358586</v>
      </c>
      <c r="BE128" s="2">
        <f>Forcing!D128-(AF128-AF127)*Je22_Wm2</f>
        <v>0.11019330374215214</v>
      </c>
      <c r="BF128" s="2">
        <f>Forcing!E128-(AL128-AL127)*Je22_Wm2</f>
        <v>-0.11239228907679008</v>
      </c>
      <c r="BG128" s="2">
        <f>Forcing!F128-(Z128-Z127)*Je22_Wm2</f>
        <v>-0.24294641904868586</v>
      </c>
      <c r="BH128" s="66">
        <f>Forcing!K128-(AR128-AR127)*Je22_Wm2</f>
        <v>-0.18009314757536118</v>
      </c>
    </row>
    <row r="129" spans="1:60">
      <c r="A129">
        <v>1974</v>
      </c>
      <c r="B129" s="1">
        <f t="shared" si="10"/>
        <v>47.714893735909818</v>
      </c>
      <c r="C129">
        <v>1974</v>
      </c>
      <c r="D129" s="46">
        <v>0.53665689999999999</v>
      </c>
      <c r="E129" s="46">
        <f>'KNMI Hist N'!Z127</f>
        <v>0.57820000000001903</v>
      </c>
      <c r="F129" s="1">
        <f t="shared" si="11"/>
        <v>0.39793154019334182</v>
      </c>
      <c r="G129" s="128">
        <v>33.021259704612</v>
      </c>
      <c r="H129" s="129">
        <v>28.603047535283899</v>
      </c>
      <c r="I129" s="129">
        <v>35.783628884954602</v>
      </c>
      <c r="J129" s="129">
        <v>35.808036363422303</v>
      </c>
      <c r="K129" s="129">
        <v>34.266031110047997</v>
      </c>
      <c r="L129" s="129">
        <v>36.159820822420599</v>
      </c>
      <c r="M129" s="129">
        <v>27.506993511542198</v>
      </c>
      <c r="N129" s="129">
        <v>-17.596614963822699</v>
      </c>
      <c r="O129" s="129">
        <v>-20.920486345477801</v>
      </c>
      <c r="P129" s="129">
        <v>-15.6512328519907</v>
      </c>
      <c r="Q129" s="129">
        <v>-20.0556251694405</v>
      </c>
      <c r="R129" s="129">
        <v>-16.118653737369499</v>
      </c>
      <c r="S129" s="129">
        <v>-15.237076714834901</v>
      </c>
      <c r="T129" s="129">
        <v>43.183111822822497</v>
      </c>
      <c r="U129" s="129">
        <v>37.582799258306103</v>
      </c>
      <c r="V129" s="129">
        <v>46.011186630994601</v>
      </c>
      <c r="W129" s="129">
        <v>46.024507151637998</v>
      </c>
      <c r="X129" s="129">
        <v>42.968177483712097</v>
      </c>
      <c r="Y129" s="129">
        <v>43.328888589461798</v>
      </c>
      <c r="Z129" s="129">
        <v>-0.27957665201273901</v>
      </c>
      <c r="AA129" s="129">
        <v>-0.62566297117041403</v>
      </c>
      <c r="AB129" s="129">
        <v>2.19922617916402</v>
      </c>
      <c r="AC129" s="129">
        <v>-4.2248074860521099</v>
      </c>
      <c r="AD129" s="129">
        <v>-1.8486336055311801</v>
      </c>
      <c r="AE129" s="129">
        <v>3.1019946235259899</v>
      </c>
      <c r="AF129" s="129">
        <v>4.5443085809386901</v>
      </c>
      <c r="AG129" s="129">
        <v>3.8526766701548398</v>
      </c>
      <c r="AH129" s="129">
        <v>5.1166685215466501</v>
      </c>
      <c r="AI129" s="129">
        <v>0.84289793456806505</v>
      </c>
      <c r="AJ129" s="129">
        <v>6.4865887424354902</v>
      </c>
      <c r="AK129" s="129">
        <v>6.4227110359884296</v>
      </c>
      <c r="AL129" s="129">
        <v>-1.1132097387498301</v>
      </c>
      <c r="AM129" s="129">
        <v>-1.2200085357418899</v>
      </c>
      <c r="AN129" s="129">
        <v>0.59451676405696896</v>
      </c>
      <c r="AO129" s="129">
        <v>-3.4976123927648799</v>
      </c>
      <c r="AP129" s="129">
        <v>2.12774115806025E-2</v>
      </c>
      <c r="AQ129" s="129">
        <v>-1.4642219408799599</v>
      </c>
      <c r="AR129" s="129">
        <v>4.3233439119216603</v>
      </c>
      <c r="AS129" s="129">
        <v>4.1519245839353802</v>
      </c>
      <c r="AT129" s="129">
        <v>8.0414054679407805</v>
      </c>
      <c r="AU129" s="129">
        <v>3.8479059434903098</v>
      </c>
      <c r="AV129" s="129">
        <v>3.7862362472670501</v>
      </c>
      <c r="AW129" s="130">
        <v>1.78924731697479</v>
      </c>
      <c r="AY129" s="1">
        <f t="shared" si="9"/>
        <v>33.061362961097579</v>
      </c>
      <c r="AZ129" s="1">
        <f t="shared" si="6"/>
        <v>4.0103256485579664E-2</v>
      </c>
      <c r="BA129" s="1"/>
      <c r="BB129" s="58">
        <f>Forcing!B129-(G129-G128)*Je22_Wm2</f>
        <v>0.74952116237998789</v>
      </c>
      <c r="BC129" s="2">
        <f>Forcing!M129-(N129-N128)*Je22_Wm2</f>
        <v>-0.26329436665016387</v>
      </c>
      <c r="BD129" s="2">
        <f>Forcing!C129-(T129-T128)*Je22_Wm2</f>
        <v>1.1076376993348234</v>
      </c>
      <c r="BE129" s="2">
        <f>Forcing!D129-(AF129-AF128)*Je22_Wm2</f>
        <v>0.13970638661444609</v>
      </c>
      <c r="BF129" s="2">
        <f>Forcing!E129-(AL129-AL128)*Je22_Wm2</f>
        <v>-1.8558522806098373E-3</v>
      </c>
      <c r="BG129" s="2">
        <f>Forcing!F129-(Z129-Z128)*Je22_Wm2</f>
        <v>-0.27946058262637019</v>
      </c>
      <c r="BH129" s="66">
        <f>Forcing!K129-(AR129-AR128)*Je22_Wm2</f>
        <v>-0.2496515674611656</v>
      </c>
    </row>
    <row r="130" spans="1:60">
      <c r="A130">
        <v>1975</v>
      </c>
      <c r="B130" s="1">
        <f t="shared" si="10"/>
        <v>48.2781829468599</v>
      </c>
      <c r="C130">
        <v>1975</v>
      </c>
      <c r="D130" s="46">
        <v>0.16294829999999999</v>
      </c>
      <c r="E130" s="46">
        <f>'KNMI Hist N'!Z128</f>
        <v>0.21009999999996865</v>
      </c>
      <c r="F130" s="1">
        <f t="shared" si="11"/>
        <v>0.25470092685021234</v>
      </c>
      <c r="G130" s="128">
        <v>33.4713953612411</v>
      </c>
      <c r="H130" s="129">
        <v>28.8858199088323</v>
      </c>
      <c r="I130" s="129">
        <v>36.417590628163303</v>
      </c>
      <c r="J130" s="129">
        <v>36.236100285307799</v>
      </c>
      <c r="K130" s="129">
        <v>34.832691571615598</v>
      </c>
      <c r="L130" s="129">
        <v>36.644649260964997</v>
      </c>
      <c r="M130" s="129">
        <v>27.811520512562801</v>
      </c>
      <c r="N130" s="129">
        <v>-18.136997411171699</v>
      </c>
      <c r="O130" s="129">
        <v>-21.0645349096087</v>
      </c>
      <c r="P130" s="129">
        <v>-16.203784645333101</v>
      </c>
      <c r="Q130" s="129">
        <v>-20.410656707085099</v>
      </c>
      <c r="R130" s="129">
        <v>-16.967988572821699</v>
      </c>
      <c r="S130" s="129">
        <v>-16.0380222210099</v>
      </c>
      <c r="T130" s="129">
        <v>44.200011845013002</v>
      </c>
      <c r="U130" s="129">
        <v>38.747170043656098</v>
      </c>
      <c r="V130" s="129">
        <v>46.910484233724503</v>
      </c>
      <c r="W130" s="129">
        <v>47.1933079721681</v>
      </c>
      <c r="X130" s="129">
        <v>44.187754716281702</v>
      </c>
      <c r="Y130" s="129">
        <v>43.9613422592343</v>
      </c>
      <c r="Z130" s="129">
        <v>-0.23227722812259199</v>
      </c>
      <c r="AA130" s="129">
        <v>-0.42123486244964398</v>
      </c>
      <c r="AB130" s="129">
        <v>2.1346363029278099</v>
      </c>
      <c r="AC130" s="129">
        <v>-4.0484476188507603</v>
      </c>
      <c r="AD130" s="129">
        <v>-1.9259890080836699</v>
      </c>
      <c r="AE130" s="129">
        <v>3.0996490458433001</v>
      </c>
      <c r="AF130" s="129">
        <v>4.7106039662500896</v>
      </c>
      <c r="AG130" s="129">
        <v>3.90542037130724</v>
      </c>
      <c r="AH130" s="129">
        <v>5.2371142712431098</v>
      </c>
      <c r="AI130" s="129">
        <v>1.24273824476021</v>
      </c>
      <c r="AJ130" s="129">
        <v>6.6476920839550999</v>
      </c>
      <c r="AK130" s="129">
        <v>6.5200548599847901</v>
      </c>
      <c r="AL130" s="129">
        <v>-1.2734410798075899</v>
      </c>
      <c r="AM130" s="129">
        <v>-1.2471646200784501</v>
      </c>
      <c r="AN130" s="129">
        <v>0.509911997668554</v>
      </c>
      <c r="AO130" s="129">
        <v>-3.5373100235258099</v>
      </c>
      <c r="AP130" s="129">
        <v>-0.31281622421263</v>
      </c>
      <c r="AQ130" s="129">
        <v>-1.7798265288896</v>
      </c>
      <c r="AR130" s="129">
        <v>4.1065159994659002</v>
      </c>
      <c r="AS130" s="129">
        <v>4.0245996835546904</v>
      </c>
      <c r="AT130" s="129">
        <v>7.7967451243277504</v>
      </c>
      <c r="AU130" s="129">
        <v>3.7679107761098098</v>
      </c>
      <c r="AV130" s="129">
        <v>3.3660589540897998</v>
      </c>
      <c r="AW130" s="130">
        <v>1.57726545924744</v>
      </c>
      <c r="AY130" s="1">
        <f t="shared" si="9"/>
        <v>33.374416091627111</v>
      </c>
      <c r="AZ130" s="1">
        <f t="shared" si="6"/>
        <v>-9.6979269613989061E-2</v>
      </c>
      <c r="BA130" s="1"/>
      <c r="BB130" s="58">
        <f>Forcing!B130-(G130-G129)*Je22_Wm2</f>
        <v>0.58308575723332845</v>
      </c>
      <c r="BC130" s="2">
        <f>Forcing!M130-(N130-N129)*Je22_Wm2</f>
        <v>-0.26311110019627115</v>
      </c>
      <c r="BD130" s="2">
        <f>Forcing!C130-(T130-T129)*Je22_Wm2</f>
        <v>1.1734850862196964</v>
      </c>
      <c r="BE130" s="2">
        <f>Forcing!D130-(AF130-AF129)*Je22_Wm2</f>
        <v>0.21183756572162094</v>
      </c>
      <c r="BF130" s="2">
        <f>Forcing!E130-(AL130-AL129)*Je22_Wm2</f>
        <v>6.476856279686885E-2</v>
      </c>
      <c r="BG130" s="2">
        <f>Forcing!F130-(Z130-Z129)*Je22_Wm2</f>
        <v>-0.21033594223578131</v>
      </c>
      <c r="BH130" s="66">
        <f>Forcing!K130-(AR130-AR129)*Je22_Wm2</f>
        <v>-0.53393586636497292</v>
      </c>
    </row>
    <row r="131" spans="1:60">
      <c r="A131">
        <v>1976</v>
      </c>
      <c r="B131" s="1">
        <f t="shared" si="10"/>
        <v>48.856896876006438</v>
      </c>
      <c r="C131">
        <v>1976</v>
      </c>
      <c r="D131" s="46">
        <v>0.55581440000000004</v>
      </c>
      <c r="E131" s="46">
        <f>'KNMI Hist N'!Z129</f>
        <v>0.60038333333330718</v>
      </c>
      <c r="F131" s="1">
        <f t="shared" si="11"/>
        <v>0.34259521091988848</v>
      </c>
      <c r="G131" s="128">
        <v>33.841552544709302</v>
      </c>
      <c r="H131" s="129">
        <v>29.1733163289217</v>
      </c>
      <c r="I131" s="129">
        <v>36.586296016799302</v>
      </c>
      <c r="J131" s="129">
        <v>36.681771748247499</v>
      </c>
      <c r="K131" s="129">
        <v>35.209733507271302</v>
      </c>
      <c r="L131" s="129">
        <v>37.022605273083499</v>
      </c>
      <c r="M131" s="129">
        <v>28.375592393932699</v>
      </c>
      <c r="N131" s="129">
        <v>-18.509765833147199</v>
      </c>
      <c r="O131" s="129">
        <v>-21.3835789324703</v>
      </c>
      <c r="P131" s="129">
        <v>-16.6274094176093</v>
      </c>
      <c r="Q131" s="129">
        <v>-21.1684640001418</v>
      </c>
      <c r="R131" s="129">
        <v>-17.173681643996701</v>
      </c>
      <c r="S131" s="129">
        <v>-16.195695171517901</v>
      </c>
      <c r="T131" s="129">
        <v>45.300096124964902</v>
      </c>
      <c r="U131" s="129">
        <v>39.721093470750603</v>
      </c>
      <c r="V131" s="129">
        <v>48.222438087082899</v>
      </c>
      <c r="W131" s="129">
        <v>48.356735987814901</v>
      </c>
      <c r="X131" s="129">
        <v>45.0852623801348</v>
      </c>
      <c r="Y131" s="129">
        <v>45.114950699041302</v>
      </c>
      <c r="Z131" s="129">
        <v>-0.40849732932007499</v>
      </c>
      <c r="AA131" s="129">
        <v>-0.39054891321256102</v>
      </c>
      <c r="AB131" s="129">
        <v>1.8749436006618301</v>
      </c>
      <c r="AC131" s="129">
        <v>-4.2117605304988004</v>
      </c>
      <c r="AD131" s="129">
        <v>-2.07850922797016</v>
      </c>
      <c r="AE131" s="129">
        <v>2.7633884244193001</v>
      </c>
      <c r="AF131" s="129">
        <v>4.8417511184517297</v>
      </c>
      <c r="AG131" s="129">
        <v>3.9437910057452101</v>
      </c>
      <c r="AH131" s="129">
        <v>5.7018627768430097</v>
      </c>
      <c r="AI131" s="129">
        <v>1.5503455878867101</v>
      </c>
      <c r="AJ131" s="129">
        <v>6.6675588732445501</v>
      </c>
      <c r="AK131" s="129">
        <v>6.34519734853916</v>
      </c>
      <c r="AL131" s="129">
        <v>-1.34030084627072</v>
      </c>
      <c r="AM131" s="129">
        <v>-1.49747981603969</v>
      </c>
      <c r="AN131" s="129">
        <v>0.46332633799686301</v>
      </c>
      <c r="AO131" s="129">
        <v>-3.6399369111184998</v>
      </c>
      <c r="AP131" s="129">
        <v>-0.22326220997128601</v>
      </c>
      <c r="AQ131" s="129">
        <v>-1.80415163222102</v>
      </c>
      <c r="AR131" s="129">
        <v>3.9844294053509999</v>
      </c>
      <c r="AS131" s="129">
        <v>3.5851958351364801</v>
      </c>
      <c r="AT131" s="129">
        <v>7.91204577634978</v>
      </c>
      <c r="AU131" s="129">
        <v>3.6284914007656601</v>
      </c>
      <c r="AV131" s="129">
        <v>3.0948849437363299</v>
      </c>
      <c r="AW131" s="130">
        <v>1.7015290707667701</v>
      </c>
      <c r="AY131" s="1">
        <f t="shared" si="9"/>
        <v>33.867712640029637</v>
      </c>
      <c r="AZ131" s="1">
        <f t="shared" si="6"/>
        <v>2.6160095320335586E-2</v>
      </c>
      <c r="BA131" s="1"/>
      <c r="BB131" s="58">
        <f>Forcing!B131-(G131-G130)*Je22_Wm2</f>
        <v>1.114652389066247</v>
      </c>
      <c r="BC131" s="2">
        <f>Forcing!M131-(N131-N130)*Je22_Wm2</f>
        <v>-0.38134980995321421</v>
      </c>
      <c r="BD131" s="2">
        <f>Forcing!C131-(T131-T130)*Je22_Wm2</f>
        <v>1.1727376621498697</v>
      </c>
      <c r="BE131" s="2">
        <f>Forcing!D131-(AF131-AF130)*Je22_Wm2</f>
        <v>0.24293861848278148</v>
      </c>
      <c r="BF131" s="2">
        <f>Forcing!E131-(AL131-AL130)*Je22_Wm2</f>
        <v>2.4200814973603779E-2</v>
      </c>
      <c r="BG131" s="2">
        <f>Forcing!F131-(Z131-Z130)*Je22_Wm2</f>
        <v>-7.2156317156363059E-2</v>
      </c>
      <c r="BH131" s="66">
        <f>Forcing!K131-(AR131-AR130)*Je22_Wm2</f>
        <v>-0.17194622505464691</v>
      </c>
    </row>
    <row r="132" spans="1:60">
      <c r="A132">
        <v>1977</v>
      </c>
      <c r="B132" s="1">
        <f t="shared" si="10"/>
        <v>49.884258550724631</v>
      </c>
      <c r="C132">
        <v>1977</v>
      </c>
      <c r="D132" s="46">
        <v>0.72016880000000005</v>
      </c>
      <c r="E132" s="46">
        <f>'KNMI Hist N'!Z130</f>
        <v>0.76530000000002474</v>
      </c>
      <c r="F132" s="1">
        <f t="shared" si="11"/>
        <v>0.507322364909775</v>
      </c>
      <c r="G132" s="128">
        <v>34.574761579984703</v>
      </c>
      <c r="H132" s="129">
        <v>29.9086507443903</v>
      </c>
      <c r="I132" s="129">
        <v>37.293459085447502</v>
      </c>
      <c r="J132" s="129">
        <v>37.794784587136697</v>
      </c>
      <c r="K132" s="129">
        <v>35.676019852203602</v>
      </c>
      <c r="L132" s="129">
        <v>37.724772861284002</v>
      </c>
      <c r="M132" s="129">
        <v>29.050882349446201</v>
      </c>
      <c r="N132" s="129">
        <v>-19.097588749694001</v>
      </c>
      <c r="O132" s="129">
        <v>-21.887621509993199</v>
      </c>
      <c r="P132" s="129">
        <v>-17.4358665818365</v>
      </c>
      <c r="Q132" s="129">
        <v>-22.079004579389501</v>
      </c>
      <c r="R132" s="129">
        <v>-17.695649739164899</v>
      </c>
      <c r="S132" s="129">
        <v>-16.389801338085899</v>
      </c>
      <c r="T132" s="129">
        <v>46.308270854534598</v>
      </c>
      <c r="U132" s="129">
        <v>40.799642304007001</v>
      </c>
      <c r="V132" s="129">
        <v>49.267556561216999</v>
      </c>
      <c r="W132" s="129">
        <v>49.620409117393997</v>
      </c>
      <c r="X132" s="129">
        <v>45.980434900478201</v>
      </c>
      <c r="Y132" s="129">
        <v>45.873311389576997</v>
      </c>
      <c r="Z132" s="129">
        <v>-0.43190726446702699</v>
      </c>
      <c r="AA132" s="129">
        <v>-8.6852753123263099E-2</v>
      </c>
      <c r="AB132" s="129">
        <v>1.9555255040606501</v>
      </c>
      <c r="AC132" s="129">
        <v>-4.0084810708828202</v>
      </c>
      <c r="AD132" s="129">
        <v>-2.1461511968074398</v>
      </c>
      <c r="AE132" s="129">
        <v>2.1264231944177401</v>
      </c>
      <c r="AF132" s="129">
        <v>4.8690675710452096</v>
      </c>
      <c r="AG132" s="129">
        <v>4.0758993822324801</v>
      </c>
      <c r="AH132" s="129">
        <v>5.7072120618531601</v>
      </c>
      <c r="AI132" s="129">
        <v>1.5699659583409999</v>
      </c>
      <c r="AJ132" s="129">
        <v>6.4317500674517003</v>
      </c>
      <c r="AK132" s="129">
        <v>6.5605103853476896</v>
      </c>
      <c r="AL132" s="129">
        <v>-1.57841500736791</v>
      </c>
      <c r="AM132" s="129">
        <v>-1.8563229427382799</v>
      </c>
      <c r="AN132" s="129">
        <v>-0.266077451252067</v>
      </c>
      <c r="AO132" s="129">
        <v>-3.9795044343244901</v>
      </c>
      <c r="AP132" s="129">
        <v>-0.223780544271729</v>
      </c>
      <c r="AQ132" s="129">
        <v>-1.56638966425302</v>
      </c>
      <c r="AR132" s="129">
        <v>4.0076414730946004</v>
      </c>
      <c r="AS132" s="129">
        <v>3.82975091964266</v>
      </c>
      <c r="AT132" s="129">
        <v>7.8817923396102696</v>
      </c>
      <c r="AU132" s="129">
        <v>3.5054065161514001</v>
      </c>
      <c r="AV132" s="129">
        <v>2.8389819358119199</v>
      </c>
      <c r="AW132" s="130">
        <v>1.9822756542567701</v>
      </c>
      <c r="AY132" s="1">
        <f t="shared" si="9"/>
        <v>34.077068877145472</v>
      </c>
      <c r="AZ132" s="1">
        <f t="shared" si="6"/>
        <v>-0.49769270283923106</v>
      </c>
      <c r="BA132" s="1"/>
      <c r="BB132" s="58">
        <f>Forcing!B132-(G132-G131)*Je22_Wm2</f>
        <v>1.1807671890939762</v>
      </c>
      <c r="BC132" s="2">
        <f>Forcing!M132-(N132-N131)*Je22_Wm2</f>
        <v>-0.26524196882443585</v>
      </c>
      <c r="BD132" s="2">
        <f>Forcing!C132-(T132-T131)*Je22_Wm2</f>
        <v>1.289113492937219</v>
      </c>
      <c r="BE132" s="2">
        <f>Forcing!D132-(AF132-AF131)*Je22_Wm2</f>
        <v>0.31669648293944896</v>
      </c>
      <c r="BF132" s="2">
        <f>Forcing!E132-(AL132-AL131)*Je22_Wm2</f>
        <v>0.15953909404135497</v>
      </c>
      <c r="BG132" s="2">
        <f>Forcing!F132-(Z132-Z131)*Je22_Wm2</f>
        <v>-0.1676794302737428</v>
      </c>
      <c r="BH132" s="66">
        <f>Forcing!K132-(AR132-AR131)*Je22_Wm2</f>
        <v>-5.0196694068775922E-2</v>
      </c>
    </row>
    <row r="133" spans="1:60">
      <c r="A133">
        <v>1978</v>
      </c>
      <c r="B133" s="1">
        <f t="shared" si="10"/>
        <v>50.967364267310785</v>
      </c>
      <c r="C133">
        <v>1978</v>
      </c>
      <c r="D133" s="46">
        <v>0.62504850000000001</v>
      </c>
      <c r="E133" s="46">
        <f>'KNMI Hist N'!Z131</f>
        <v>0.68310000000001025</v>
      </c>
      <c r="F133" s="1">
        <f t="shared" si="11"/>
        <v>0.52683546626564803</v>
      </c>
      <c r="G133" s="128">
        <v>35.475440998525002</v>
      </c>
      <c r="H133" s="129">
        <v>31.009520998827501</v>
      </c>
      <c r="I133" s="129">
        <v>38.170295334158403</v>
      </c>
      <c r="J133" s="129">
        <v>38.864642610254599</v>
      </c>
      <c r="K133" s="129">
        <v>36.381318225931899</v>
      </c>
      <c r="L133" s="129">
        <v>38.315026030162898</v>
      </c>
      <c r="M133" s="129">
        <v>30.111842791814901</v>
      </c>
      <c r="N133" s="129">
        <v>-19.711671004077999</v>
      </c>
      <c r="O133" s="129">
        <v>-22.8294724527806</v>
      </c>
      <c r="P133" s="129">
        <v>-17.8436872415962</v>
      </c>
      <c r="Q133" s="129">
        <v>-22.504479663461598</v>
      </c>
      <c r="R133" s="129">
        <v>-18.348929646201999</v>
      </c>
      <c r="S133" s="129">
        <v>-17.031786016349301</v>
      </c>
      <c r="T133" s="129">
        <v>47.349585995039398</v>
      </c>
      <c r="U133" s="129">
        <v>42.075528092608003</v>
      </c>
      <c r="V133" s="129">
        <v>50.033504285642501</v>
      </c>
      <c r="W133" s="129">
        <v>50.693449268972202</v>
      </c>
      <c r="X133" s="129">
        <v>47.1610090908027</v>
      </c>
      <c r="Y133" s="129">
        <v>46.784439237171497</v>
      </c>
      <c r="Z133" s="129">
        <v>-0.51124947126529796</v>
      </c>
      <c r="AA133" s="129">
        <v>0.10692608479238799</v>
      </c>
      <c r="AB133" s="129">
        <v>2.0114914183213699</v>
      </c>
      <c r="AC133" s="129">
        <v>-4.1650574554922102</v>
      </c>
      <c r="AD133" s="129">
        <v>-2.0853185381430799</v>
      </c>
      <c r="AE133" s="129">
        <v>1.5757111341950301</v>
      </c>
      <c r="AF133" s="129">
        <v>5.1830343413280504</v>
      </c>
      <c r="AG133" s="129">
        <v>4.7020392638501596</v>
      </c>
      <c r="AH133" s="129">
        <v>5.5149415337960699</v>
      </c>
      <c r="AI133" s="129">
        <v>1.8409581964426101</v>
      </c>
      <c r="AJ133" s="129">
        <v>7.0469431754591598</v>
      </c>
      <c r="AK133" s="129">
        <v>6.8102895370922401</v>
      </c>
      <c r="AL133" s="129">
        <v>-1.6614883116408401</v>
      </c>
      <c r="AM133" s="129">
        <v>-2.0519271030244299</v>
      </c>
      <c r="AN133" s="129">
        <v>-0.38968626492173503</v>
      </c>
      <c r="AO133" s="129">
        <v>-3.9498289925133498</v>
      </c>
      <c r="AP133" s="129">
        <v>-9.1432027160683299E-2</v>
      </c>
      <c r="AQ133" s="129">
        <v>-1.8245671705840301</v>
      </c>
      <c r="AR133" s="129">
        <v>4.1746237660908703</v>
      </c>
      <c r="AS133" s="129">
        <v>3.9136208795240099</v>
      </c>
      <c r="AT133" s="129">
        <v>7.8126650112130402</v>
      </c>
      <c r="AU133" s="129">
        <v>4.0064449834307503</v>
      </c>
      <c r="AV133" s="129">
        <v>3.0441349866062599</v>
      </c>
      <c r="AW133" s="130">
        <v>2.0962529696802998</v>
      </c>
      <c r="AY133" s="1">
        <f t="shared" si="9"/>
        <v>34.82283531547418</v>
      </c>
      <c r="AZ133" s="1">
        <f t="shared" ref="AZ133:AZ160" si="12">AY133-G133</f>
        <v>-0.65260568305082245</v>
      </c>
      <c r="BA133" s="1"/>
      <c r="BB133" s="58">
        <f>Forcing!B133-(G133-G132)*Je22_Wm2</f>
        <v>1.1194680810864739</v>
      </c>
      <c r="BC133" s="2">
        <f>Forcing!M133-(N133-N132)*Je22_Wm2</f>
        <v>-0.26358092002753719</v>
      </c>
      <c r="BD133" s="2">
        <f>Forcing!C133-(T133-T132)*Je22_Wm2</f>
        <v>1.3280932977465194</v>
      </c>
      <c r="BE133" s="2">
        <f>Forcing!D133-(AF133-AF132)*Je22_Wm2</f>
        <v>0.14847163565435587</v>
      </c>
      <c r="BF133" s="2">
        <f>Forcing!E133-(AL133-AL132)*Je22_Wm2</f>
        <v>0.12910262195348962</v>
      </c>
      <c r="BG133" s="2">
        <f>Forcing!F133-(Z133-Z132)*Je22_Wm2</f>
        <v>-0.13358648957827371</v>
      </c>
      <c r="BH133" s="66">
        <f>Forcing!K133-(AR133-AR132)*Je22_Wm2</f>
        <v>-0.2183990039506836</v>
      </c>
    </row>
    <row r="134" spans="1:60">
      <c r="A134">
        <v>1979</v>
      </c>
      <c r="B134" s="1">
        <f t="shared" ref="B134:B160" si="13">0.5*SUM(D133:D134)/Je22_Wm2+B133</f>
        <v>52.11900009661835</v>
      </c>
      <c r="C134">
        <v>1979</v>
      </c>
      <c r="D134" s="46">
        <v>0.80528319999999998</v>
      </c>
      <c r="E134" s="46">
        <f>'KNMI Hist N'!Z132</f>
        <v>0.86490000000002476</v>
      </c>
      <c r="F134" s="1">
        <f t="shared" ref="F134:F159" si="14">0.5*(G135-G133)*Je22_Wm2</f>
        <v>0.56921658389991314</v>
      </c>
      <c r="G134" s="128">
        <v>36.271494160550397</v>
      </c>
      <c r="H134" s="129">
        <v>31.902437898499301</v>
      </c>
      <c r="I134" s="129">
        <v>39.381891310448196</v>
      </c>
      <c r="J134" s="129">
        <v>39.236149320097297</v>
      </c>
      <c r="K134" s="129">
        <v>37.111759142415501</v>
      </c>
      <c r="L134" s="129">
        <v>39.004170750223601</v>
      </c>
      <c r="M134" s="129">
        <v>30.992556541618502</v>
      </c>
      <c r="N134" s="129">
        <v>-20.3698028118094</v>
      </c>
      <c r="O134" s="129">
        <v>-23.760351967883398</v>
      </c>
      <c r="P134" s="129">
        <v>-18.343743566733099</v>
      </c>
      <c r="Q134" s="129">
        <v>-23.347866627926301</v>
      </c>
      <c r="R134" s="129">
        <v>-18.772642583037999</v>
      </c>
      <c r="S134" s="129">
        <v>-17.624409313466199</v>
      </c>
      <c r="T134" s="129">
        <v>48.475843006128301</v>
      </c>
      <c r="U134" s="129">
        <v>43.6358840246806</v>
      </c>
      <c r="V134" s="129">
        <v>50.915224373881401</v>
      </c>
      <c r="W134" s="129">
        <v>51.732003173474098</v>
      </c>
      <c r="X134" s="129">
        <v>47.973282647850297</v>
      </c>
      <c r="Y134" s="129">
        <v>48.1228208107553</v>
      </c>
      <c r="Z134" s="129">
        <v>-0.68014559870348901</v>
      </c>
      <c r="AA134" s="129">
        <v>0.28631057818961603</v>
      </c>
      <c r="AB134" s="129">
        <v>1.7874658814734701</v>
      </c>
      <c r="AC134" s="129">
        <v>-4.2026189815334298</v>
      </c>
      <c r="AD134" s="129">
        <v>-2.5523875292509102</v>
      </c>
      <c r="AE134" s="129">
        <v>1.28050205760381</v>
      </c>
      <c r="AF134" s="129">
        <v>5.3488114957810504</v>
      </c>
      <c r="AG134" s="129">
        <v>4.5336148033487396</v>
      </c>
      <c r="AH134" s="129">
        <v>5.9356238410202504</v>
      </c>
      <c r="AI134" s="129">
        <v>1.99162259215913</v>
      </c>
      <c r="AJ134" s="129">
        <v>7.6532039804150802</v>
      </c>
      <c r="AK134" s="129">
        <v>6.6299922619620499</v>
      </c>
      <c r="AL134" s="129">
        <v>-1.62479705127402</v>
      </c>
      <c r="AM134" s="129">
        <v>-1.9230571978765301</v>
      </c>
      <c r="AN134" s="129">
        <v>-0.58766074693246595</v>
      </c>
      <c r="AO134" s="129">
        <v>-3.9993378445574899</v>
      </c>
      <c r="AP134" s="129">
        <v>0.19097178481240201</v>
      </c>
      <c r="AQ134" s="129">
        <v>-1.8049012518160199</v>
      </c>
      <c r="AR134" s="129">
        <v>4.0819514304074396</v>
      </c>
      <c r="AS134" s="129">
        <v>3.3850560179993701</v>
      </c>
      <c r="AT134" s="129">
        <v>8.0327548997630203</v>
      </c>
      <c r="AU134" s="129">
        <v>4.2712122583863801</v>
      </c>
      <c r="AV134" s="129">
        <v>2.8750734856703399</v>
      </c>
      <c r="AW134" s="130">
        <v>1.84566049021811</v>
      </c>
      <c r="AY134" s="1">
        <f t="shared" ref="AY134:AY160" si="15">SUM(N134+T134+Z134+AF134+AL134+AR134)</f>
        <v>35.231860470529881</v>
      </c>
      <c r="AZ134" s="1">
        <f t="shared" si="12"/>
        <v>-1.0396336900205156</v>
      </c>
      <c r="BA134" s="1"/>
      <c r="BB134" s="58">
        <f>Forcing!B134-(G134-G133)*Je22_Wm2</f>
        <v>1.27317098638223</v>
      </c>
      <c r="BC134" s="2">
        <f>Forcing!M134-(N134-N133)*Je22_Wm2</f>
        <v>-0.24943414739880004</v>
      </c>
      <c r="BD134" s="2">
        <f>Forcing!C134-(T134-T133)*Je22_Wm2</f>
        <v>1.3371443961137914</v>
      </c>
      <c r="BE134" s="2">
        <f>Forcing!D134-(AF134-AF133)*Je22_Wm2</f>
        <v>0.24974438708468699</v>
      </c>
      <c r="BF134" s="2">
        <f>Forcing!E134-(AL134-AL133)*Je22_Wm2</f>
        <v>0.1080767273122047</v>
      </c>
      <c r="BG134" s="2">
        <f>Forcing!F134-(Z134-Z133)*Je22_Wm2</f>
        <v>-7.8600504860883366E-2</v>
      </c>
      <c r="BH134" s="66">
        <f>Forcing!K134-(AR134-AR133)*Je22_Wm2</f>
        <v>-7.8966479540589538E-2</v>
      </c>
    </row>
    <row r="135" spans="1:60">
      <c r="A135">
        <v>1980</v>
      </c>
      <c r="B135" s="1">
        <f t="shared" si="13"/>
        <v>53.444470628019317</v>
      </c>
      <c r="C135">
        <v>1980</v>
      </c>
      <c r="D135" s="46">
        <v>0.84095120000000001</v>
      </c>
      <c r="E135" s="46">
        <f>'KNMI Hist N'!Z133</f>
        <v>0.8994833333333313</v>
      </c>
      <c r="F135" s="1">
        <f t="shared" si="14"/>
        <v>0.64315829377185119</v>
      </c>
      <c r="G135" s="128">
        <v>37.3086667115682</v>
      </c>
      <c r="H135" s="129">
        <v>32.867361900848302</v>
      </c>
      <c r="I135" s="129">
        <v>40.364005559529303</v>
      </c>
      <c r="J135" s="129">
        <v>40.355764219656301</v>
      </c>
      <c r="K135" s="129">
        <v>38.248516547719397</v>
      </c>
      <c r="L135" s="129">
        <v>39.951729575794602</v>
      </c>
      <c r="M135" s="129">
        <v>32.064622465861198</v>
      </c>
      <c r="N135" s="129">
        <v>-20.957426782425401</v>
      </c>
      <c r="O135" s="129">
        <v>-24.252610592125301</v>
      </c>
      <c r="P135" s="129">
        <v>-18.774734506384402</v>
      </c>
      <c r="Q135" s="129">
        <v>-23.886759123583101</v>
      </c>
      <c r="R135" s="129">
        <v>-19.325607297862302</v>
      </c>
      <c r="S135" s="129">
        <v>-18.547422392171899</v>
      </c>
      <c r="T135" s="129">
        <v>49.650680818423503</v>
      </c>
      <c r="U135" s="129">
        <v>44.819212084236099</v>
      </c>
      <c r="V135" s="129">
        <v>51.664184150416801</v>
      </c>
      <c r="W135" s="129">
        <v>52.806317509165403</v>
      </c>
      <c r="X135" s="129">
        <v>49.3840739701348</v>
      </c>
      <c r="Y135" s="129">
        <v>49.579616378164602</v>
      </c>
      <c r="Z135" s="129">
        <v>-0.70972783427622299</v>
      </c>
      <c r="AA135" s="129">
        <v>0.47549112920282899</v>
      </c>
      <c r="AB135" s="129">
        <v>2.0067806660304002</v>
      </c>
      <c r="AC135" s="129">
        <v>-4.3525585773432498</v>
      </c>
      <c r="AD135" s="129">
        <v>-3.2258834745059399</v>
      </c>
      <c r="AE135" s="129">
        <v>1.5475310852348401</v>
      </c>
      <c r="AF135" s="129">
        <v>5.5490578172989</v>
      </c>
      <c r="AG135" s="129">
        <v>4.7603875368214599</v>
      </c>
      <c r="AH135" s="129">
        <v>6.1337153686001198</v>
      </c>
      <c r="AI135" s="129">
        <v>2.2200548909069999</v>
      </c>
      <c r="AJ135" s="129">
        <v>7.8035213297448696</v>
      </c>
      <c r="AK135" s="129">
        <v>6.8276099604210296</v>
      </c>
      <c r="AL135" s="129">
        <v>-1.3841812657522301</v>
      </c>
      <c r="AM135" s="129">
        <v>-1.5672668923429101</v>
      </c>
      <c r="AN135" s="129">
        <v>-0.397159057079569</v>
      </c>
      <c r="AO135" s="129">
        <v>-3.7222640545356498</v>
      </c>
      <c r="AP135" s="129">
        <v>0.18264100156514401</v>
      </c>
      <c r="AQ135" s="129">
        <v>-1.4168573263681601</v>
      </c>
      <c r="AR135" s="129">
        <v>4.17810755561029</v>
      </c>
      <c r="AS135" s="129">
        <v>3.1722827592351699</v>
      </c>
      <c r="AT135" s="129">
        <v>7.85363614579179</v>
      </c>
      <c r="AU135" s="129">
        <v>4.8299509871655504</v>
      </c>
      <c r="AV135" s="129">
        <v>3.1103992680336501</v>
      </c>
      <c r="AW135" s="130">
        <v>1.9242686178252699</v>
      </c>
      <c r="AY135" s="1">
        <f t="shared" si="15"/>
        <v>36.326510308878838</v>
      </c>
      <c r="AZ135" s="1">
        <f t="shared" si="12"/>
        <v>-0.98215640268936255</v>
      </c>
      <c r="BA135" s="1"/>
      <c r="BB135" s="58">
        <f>Forcing!B135-(G135-G134)*Je22_Wm2</f>
        <v>1.2912058458179438</v>
      </c>
      <c r="BC135" s="2">
        <f>Forcing!M135-(N135-N134)*Je22_Wm2</f>
        <v>-0.30861551424746353</v>
      </c>
      <c r="BD135" s="2">
        <f>Forcing!C135-(T135-T134)*Je22_Wm2</f>
        <v>1.3708457185646798</v>
      </c>
      <c r="BE135" s="2">
        <f>Forcing!D135-(AF135-AF134)*Je22_Wm2</f>
        <v>0.2385300343374154</v>
      </c>
      <c r="BF135" s="2">
        <f>Forcing!E135-(AL135-AL134)*Je22_Wm2</f>
        <v>-1.6501402809031479E-2</v>
      </c>
      <c r="BG135" s="2">
        <f>Forcing!F135-(Z135-Z134)*Je22_Wm2</f>
        <v>-0.1657464317093322</v>
      </c>
      <c r="BH135" s="66">
        <f>Forcing!K135-(AR135-AR134)*Je22_Wm2</f>
        <v>-8.9097553750970129E-2</v>
      </c>
    </row>
    <row r="136" spans="1:60">
      <c r="A136">
        <v>1981</v>
      </c>
      <c r="B136" s="1">
        <f t="shared" si="13"/>
        <v>54.786261368760059</v>
      </c>
      <c r="C136">
        <v>1981</v>
      </c>
      <c r="D136" s="46">
        <v>0.82555290000000003</v>
      </c>
      <c r="E136" s="46">
        <f>'KNMI Hist N'!Z134</f>
        <v>0.88303333333333478</v>
      </c>
      <c r="F136" s="1">
        <f t="shared" si="14"/>
        <v>0.52222699936529138</v>
      </c>
      <c r="G136" s="128">
        <v>38.342857425516101</v>
      </c>
      <c r="H136" s="129">
        <v>33.952458802403903</v>
      </c>
      <c r="I136" s="129">
        <v>41.297695392570297</v>
      </c>
      <c r="J136" s="129">
        <v>41.491016529056601</v>
      </c>
      <c r="K136" s="129">
        <v>39.508840995174197</v>
      </c>
      <c r="L136" s="129">
        <v>40.632245564720598</v>
      </c>
      <c r="M136" s="129">
        <v>33.174887269170704</v>
      </c>
      <c r="N136" s="129">
        <v>-21.282914957191998</v>
      </c>
      <c r="O136" s="129">
        <v>-24.202917570893899</v>
      </c>
      <c r="P136" s="129">
        <v>-19.130462000282201</v>
      </c>
      <c r="Q136" s="129">
        <v>-24.143868099445299</v>
      </c>
      <c r="R136" s="129">
        <v>-19.860702840778899</v>
      </c>
      <c r="S136" s="129">
        <v>-19.076624274559801</v>
      </c>
      <c r="T136" s="129">
        <v>50.786640253861698</v>
      </c>
      <c r="U136" s="129">
        <v>46.039044708452998</v>
      </c>
      <c r="V136" s="129">
        <v>53.0620149810931</v>
      </c>
      <c r="W136" s="129">
        <v>53.546464584060701</v>
      </c>
      <c r="X136" s="129">
        <v>50.738534349094301</v>
      </c>
      <c r="Y136" s="129">
        <v>50.547142646607497</v>
      </c>
      <c r="Z136" s="129">
        <v>-0.75665884365076297</v>
      </c>
      <c r="AA136" s="129">
        <v>0.37423210573575999</v>
      </c>
      <c r="AB136" s="129">
        <v>2.06085942344825</v>
      </c>
      <c r="AC136" s="129">
        <v>-4.8063579045910503</v>
      </c>
      <c r="AD136" s="129">
        <v>-2.9534313926609701</v>
      </c>
      <c r="AE136" s="129">
        <v>1.5414035498142</v>
      </c>
      <c r="AF136" s="129">
        <v>5.7242130625460197</v>
      </c>
      <c r="AG136" s="129">
        <v>4.6763574258971996</v>
      </c>
      <c r="AH136" s="129">
        <v>6.3552943938623496</v>
      </c>
      <c r="AI136" s="129">
        <v>2.4571363032887001</v>
      </c>
      <c r="AJ136" s="129">
        <v>7.8984247254235296</v>
      </c>
      <c r="AK136" s="129">
        <v>7.2338524642583302</v>
      </c>
      <c r="AL136" s="129">
        <v>-1.3526393065037801</v>
      </c>
      <c r="AM136" s="129">
        <v>-1.13754176559051</v>
      </c>
      <c r="AN136" s="129">
        <v>-0.772952185103015</v>
      </c>
      <c r="AO136" s="129">
        <v>-3.5483147704534002</v>
      </c>
      <c r="AP136" s="129">
        <v>-6.8433353738809599E-2</v>
      </c>
      <c r="AQ136" s="129">
        <v>-1.23595445763316</v>
      </c>
      <c r="AR136" s="129">
        <v>4.4731479437311998</v>
      </c>
      <c r="AS136" s="129">
        <v>3.6528700348102299</v>
      </c>
      <c r="AT136" s="129">
        <v>8.5166068379240301</v>
      </c>
      <c r="AU136" s="129">
        <v>4.97913821127527</v>
      </c>
      <c r="AV136" s="129">
        <v>2.9753985312666802</v>
      </c>
      <c r="AW136" s="130">
        <v>2.2417261033798002</v>
      </c>
      <c r="AY136" s="1">
        <f t="shared" si="15"/>
        <v>37.591788152792375</v>
      </c>
      <c r="AZ136" s="1">
        <f t="shared" si="12"/>
        <v>-0.75106927272372559</v>
      </c>
      <c r="BA136" s="1"/>
      <c r="BB136" s="58">
        <f>Forcing!B136-(G136-G135)*Je22_Wm2</f>
        <v>1.3382575666383538</v>
      </c>
      <c r="BC136" s="2">
        <f>Forcing!M136-(N136-N135)*Je22_Wm2</f>
        <v>-0.49069784346994294</v>
      </c>
      <c r="BD136" s="2">
        <f>Forcing!C136-(T136-T135)*Je22_Wm2</f>
        <v>1.4515491905928806</v>
      </c>
      <c r="BE136" s="2">
        <f>Forcing!D136-(AF136-AF135)*Je22_Wm2</f>
        <v>0.26368259270153871</v>
      </c>
      <c r="BF136" s="2">
        <f>Forcing!E136-(AL136-AL135)*Je22_Wm2</f>
        <v>0.12036344330671252</v>
      </c>
      <c r="BG136" s="2">
        <f>Forcing!F136-(Z136-Z135)*Je22_Wm2</f>
        <v>-0.15546984317841067</v>
      </c>
      <c r="BH136" s="66">
        <f>Forcing!K136-(AR136-AR135)*Je22_Wm2</f>
        <v>-0.221044781023085</v>
      </c>
    </row>
    <row r="137" spans="1:60">
      <c r="A137">
        <v>1982</v>
      </c>
      <c r="B137" s="1">
        <f t="shared" si="13"/>
        <v>55.240108470209336</v>
      </c>
      <c r="C137">
        <v>1982</v>
      </c>
      <c r="D137" s="46">
        <v>-0.26187480000000002</v>
      </c>
      <c r="E137" s="46">
        <f>'KNMI Hist N'!Z135</f>
        <v>-0.20668333333330699</v>
      </c>
      <c r="F137" s="1">
        <f t="shared" si="14"/>
        <v>2.7476931962498837E-2</v>
      </c>
      <c r="G137" s="128">
        <v>38.990557208718897</v>
      </c>
      <c r="H137" s="129">
        <v>34.474481652041703</v>
      </c>
      <c r="I137" s="129">
        <v>42.1527004993996</v>
      </c>
      <c r="J137" s="129">
        <v>42.208774630260997</v>
      </c>
      <c r="K137" s="129">
        <v>40.216757850291501</v>
      </c>
      <c r="L137" s="129">
        <v>41.333426751297999</v>
      </c>
      <c r="M137" s="129">
        <v>33.557201869021803</v>
      </c>
      <c r="N137" s="129">
        <v>-21.7403589281123</v>
      </c>
      <c r="O137" s="129">
        <v>-24.804290429068701</v>
      </c>
      <c r="P137" s="129">
        <v>-19.221005183947199</v>
      </c>
      <c r="Q137" s="129">
        <v>-24.413604754256799</v>
      </c>
      <c r="R137" s="129">
        <v>-20.3993339041265</v>
      </c>
      <c r="S137" s="129">
        <v>-19.8635603691624</v>
      </c>
      <c r="T137" s="129">
        <v>52.091850591311697</v>
      </c>
      <c r="U137" s="129">
        <v>47.098003156119098</v>
      </c>
      <c r="V137" s="129">
        <v>54.616360175786703</v>
      </c>
      <c r="W137" s="129">
        <v>54.639848818637901</v>
      </c>
      <c r="X137" s="129">
        <v>51.817134526382503</v>
      </c>
      <c r="Y137" s="129">
        <v>52.287906279632303</v>
      </c>
      <c r="Z137" s="129">
        <v>-0.75793194222708604</v>
      </c>
      <c r="AA137" s="129">
        <v>0.44870826619932103</v>
      </c>
      <c r="AB137" s="129">
        <v>1.7882585426331099</v>
      </c>
      <c r="AC137" s="129">
        <v>-4.9143913907768004</v>
      </c>
      <c r="AD137" s="129">
        <v>-2.7644315617769499</v>
      </c>
      <c r="AE137" s="129">
        <v>1.65219643258589</v>
      </c>
      <c r="AF137" s="129">
        <v>5.78317432780735</v>
      </c>
      <c r="AG137" s="129">
        <v>4.6050566808806703</v>
      </c>
      <c r="AH137" s="129">
        <v>6.3820680187966401</v>
      </c>
      <c r="AI137" s="129">
        <v>2.7506234959074898</v>
      </c>
      <c r="AJ137" s="129">
        <v>8.1441681428005808</v>
      </c>
      <c r="AK137" s="129">
        <v>7.03395530065134</v>
      </c>
      <c r="AL137" s="129">
        <v>-1.2147620547171001</v>
      </c>
      <c r="AM137" s="129">
        <v>-0.97324677348257504</v>
      </c>
      <c r="AN137" s="129">
        <v>-1.04747668668976</v>
      </c>
      <c r="AO137" s="129">
        <v>-3.44459901117947</v>
      </c>
      <c r="AP137" s="129">
        <v>0.39546426422151798</v>
      </c>
      <c r="AQ137" s="129">
        <v>-1.00395206645521</v>
      </c>
      <c r="AR137" s="129">
        <v>4.2002219885319896</v>
      </c>
      <c r="AS137" s="129">
        <v>3.1711200866017402</v>
      </c>
      <c r="AT137" s="129">
        <v>8.3722920701533798</v>
      </c>
      <c r="AU137" s="129">
        <v>4.8389565214023502</v>
      </c>
      <c r="AV137" s="129">
        <v>2.5290034910772499</v>
      </c>
      <c r="AW137" s="130">
        <v>2.0897377734252198</v>
      </c>
      <c r="AY137" s="1">
        <f t="shared" si="15"/>
        <v>38.362193982594547</v>
      </c>
      <c r="AZ137" s="1">
        <f t="shared" si="12"/>
        <v>-0.62836322612434969</v>
      </c>
      <c r="BA137" s="1"/>
      <c r="BB137" s="58">
        <f>Forcing!B137-(G137-G136)*Je22_Wm2</f>
        <v>0.24144143463106355</v>
      </c>
      <c r="BC137" s="2">
        <f>Forcing!M137-(N137-N136)*Je22_Wm2</f>
        <v>-0.42768529405849248</v>
      </c>
      <c r="BD137" s="2">
        <f>Forcing!C137-(T137-T136)*Je22_Wm2</f>
        <v>1.3998543804435504</v>
      </c>
      <c r="BE137" s="2">
        <f>Forcing!D137-(AF137-AF136)*Je22_Wm2</f>
        <v>0.34536905427271392</v>
      </c>
      <c r="BF137" s="2">
        <f>Forcing!E137-(AL137-AL136)*Je22_Wm2</f>
        <v>-9.662573359528262E-3</v>
      </c>
      <c r="BG137" s="2">
        <f>Forcing!F137-(Z137-Z136)*Je22_Wm2</f>
        <v>-0.18433240578410337</v>
      </c>
      <c r="BH137" s="66">
        <f>Forcing!K137-(AR137-AR136)*Je22_Wm2</f>
        <v>-1.1984729818212905</v>
      </c>
    </row>
    <row r="138" spans="1:60">
      <c r="A138">
        <v>1983</v>
      </c>
      <c r="B138" s="1">
        <f t="shared" si="13"/>
        <v>54.789639468599027</v>
      </c>
      <c r="C138">
        <v>1983</v>
      </c>
      <c r="D138" s="46">
        <v>-0.29760769999999998</v>
      </c>
      <c r="E138" s="46">
        <f>'KNMI Hist N'!Z136</f>
        <v>-0.23213333333333708</v>
      </c>
      <c r="F138" s="1">
        <f t="shared" si="14"/>
        <v>-3.9629002293095059E-2</v>
      </c>
      <c r="G138" s="128">
        <v>38.431349960016902</v>
      </c>
      <c r="H138" s="129">
        <v>33.803173723656002</v>
      </c>
      <c r="I138" s="129">
        <v>41.3747152058396</v>
      </c>
      <c r="J138" s="129">
        <v>41.831077482652098</v>
      </c>
      <c r="K138" s="129">
        <v>39.878888521722601</v>
      </c>
      <c r="L138" s="129">
        <v>40.822831521721902</v>
      </c>
      <c r="M138" s="129">
        <v>32.877413304509297</v>
      </c>
      <c r="N138" s="129">
        <v>-22.461503806874699</v>
      </c>
      <c r="O138" s="129">
        <v>-25.6717657236054</v>
      </c>
      <c r="P138" s="129">
        <v>-19.878642582503801</v>
      </c>
      <c r="Q138" s="129">
        <v>-24.933991609977301</v>
      </c>
      <c r="R138" s="129">
        <v>-21.042807709976302</v>
      </c>
      <c r="S138" s="129">
        <v>-20.780311408310499</v>
      </c>
      <c r="T138" s="129">
        <v>53.367545871260297</v>
      </c>
      <c r="U138" s="129">
        <v>48.551092185910903</v>
      </c>
      <c r="V138" s="129">
        <v>55.438080110870601</v>
      </c>
      <c r="W138" s="129">
        <v>55.811153587784297</v>
      </c>
      <c r="X138" s="129">
        <v>53.1708859116846</v>
      </c>
      <c r="Y138" s="129">
        <v>53.8665175600512</v>
      </c>
      <c r="Z138" s="129">
        <v>-0.80103614767608899</v>
      </c>
      <c r="AA138" s="129">
        <v>0.65675812817888302</v>
      </c>
      <c r="AB138" s="129">
        <v>1.4241589611518</v>
      </c>
      <c r="AC138" s="129">
        <v>-4.6152439525953302</v>
      </c>
      <c r="AD138" s="129">
        <v>-2.9830144814877202</v>
      </c>
      <c r="AE138" s="129">
        <v>1.51216060637192</v>
      </c>
      <c r="AF138" s="129">
        <v>5.88241031985772</v>
      </c>
      <c r="AG138" s="129">
        <v>4.9221973606039597</v>
      </c>
      <c r="AH138" s="129">
        <v>6.4143194078567696</v>
      </c>
      <c r="AI138" s="129">
        <v>3.01016097145832</v>
      </c>
      <c r="AJ138" s="129">
        <v>7.8589627919674703</v>
      </c>
      <c r="AK138" s="129">
        <v>7.2064110674020903</v>
      </c>
      <c r="AL138" s="129">
        <v>-1.24225050467317</v>
      </c>
      <c r="AM138" s="129">
        <v>-0.89112747720805296</v>
      </c>
      <c r="AN138" s="129">
        <v>-1.0549960173265001</v>
      </c>
      <c r="AO138" s="129">
        <v>-3.7796135386759402</v>
      </c>
      <c r="AP138" s="129">
        <v>0.68753594301434395</v>
      </c>
      <c r="AQ138" s="129">
        <v>-1.1730514331697099</v>
      </c>
      <c r="AR138" s="129">
        <v>2.8978541133909901</v>
      </c>
      <c r="AS138" s="129">
        <v>1.7513145289027401</v>
      </c>
      <c r="AT138" s="129">
        <v>7.2176825001878102</v>
      </c>
      <c r="AU138" s="129">
        <v>3.3608110047441899</v>
      </c>
      <c r="AV138" s="129">
        <v>1.3262372777144</v>
      </c>
      <c r="AW138" s="130">
        <v>0.83322525540583303</v>
      </c>
      <c r="AY138" s="1">
        <f t="shared" si="15"/>
        <v>37.643019845285046</v>
      </c>
      <c r="AZ138" s="1">
        <f t="shared" si="12"/>
        <v>-0.78833011473185621</v>
      </c>
      <c r="BA138" s="1"/>
      <c r="BB138" s="58">
        <f>Forcing!B138-(G138-G137)*Je22_Wm2</f>
        <v>0.62910770144393879</v>
      </c>
      <c r="BC138" s="2">
        <f>Forcing!M138-(N138-N137)*Je22_Wm2</f>
        <v>-0.28616103028855044</v>
      </c>
      <c r="BD138" s="2">
        <f>Forcing!C138-(T138-T137)*Je22_Wm2</f>
        <v>1.4750032311519194</v>
      </c>
      <c r="BE138" s="2">
        <f>Forcing!D138-(AF138-AF137)*Je22_Wm2</f>
        <v>0.33034444893672021</v>
      </c>
      <c r="BF138" s="2">
        <f>Forcing!E138-(AL138-AL137)*Je22_Wm2</f>
        <v>8.4132927422719411E-2</v>
      </c>
      <c r="BG138" s="2">
        <f>Forcing!F138-(Z138-Z137)*Je22_Wm2</f>
        <v>-0.15885228841616916</v>
      </c>
      <c r="BH138" s="66">
        <f>Forcing!K138-(AR138-AR137)*Je22_Wm2</f>
        <v>-0.95085954953743934</v>
      </c>
    </row>
    <row r="139" spans="1:60">
      <c r="A139">
        <v>1984</v>
      </c>
      <c r="B139" s="1">
        <f t="shared" si="13"/>
        <v>55.148030128824473</v>
      </c>
      <c r="C139">
        <v>1984</v>
      </c>
      <c r="D139" s="46">
        <v>0.74272890000000003</v>
      </c>
      <c r="E139" s="46">
        <f>'KNMI Hist N'!Z137</f>
        <v>0.78949999999998488</v>
      </c>
      <c r="F139" s="1">
        <f t="shared" si="14"/>
        <v>0.43934100374205709</v>
      </c>
      <c r="G139" s="128">
        <v>38.862927571704098</v>
      </c>
      <c r="H139" s="129">
        <v>34.426900886215797</v>
      </c>
      <c r="I139" s="129">
        <v>41.956509062932497</v>
      </c>
      <c r="J139" s="129">
        <v>42.119159637297201</v>
      </c>
      <c r="K139" s="129">
        <v>40.310019991631798</v>
      </c>
      <c r="L139" s="129">
        <v>40.847701718140797</v>
      </c>
      <c r="M139" s="129">
        <v>33.517274134006797</v>
      </c>
      <c r="N139" s="129">
        <v>-23.140452993996099</v>
      </c>
      <c r="O139" s="129">
        <v>-26.244523339850499</v>
      </c>
      <c r="P139" s="129">
        <v>-20.619381014747301</v>
      </c>
      <c r="Q139" s="129">
        <v>-25.342167007317499</v>
      </c>
      <c r="R139" s="129">
        <v>-21.925789495174701</v>
      </c>
      <c r="S139" s="129">
        <v>-21.5704041128906</v>
      </c>
      <c r="T139" s="129">
        <v>54.564294476665303</v>
      </c>
      <c r="U139" s="129">
        <v>49.848935156380101</v>
      </c>
      <c r="V139" s="129">
        <v>56.710949999</v>
      </c>
      <c r="W139" s="129">
        <v>56.995792442194002</v>
      </c>
      <c r="X139" s="129">
        <v>54.186529206224201</v>
      </c>
      <c r="Y139" s="129">
        <v>55.079265579528297</v>
      </c>
      <c r="Z139" s="129">
        <v>-0.65414342038524298</v>
      </c>
      <c r="AA139" s="129">
        <v>1.00108121520681</v>
      </c>
      <c r="AB139" s="129">
        <v>1.5191614533120801</v>
      </c>
      <c r="AC139" s="129">
        <v>-4.8666073239039802</v>
      </c>
      <c r="AD139" s="129">
        <v>-2.9260522151336499</v>
      </c>
      <c r="AE139" s="129">
        <v>2.0016997685925202</v>
      </c>
      <c r="AF139" s="129">
        <v>6.0588047561609404</v>
      </c>
      <c r="AG139" s="129">
        <v>5.4773680537544802</v>
      </c>
      <c r="AH139" s="129">
        <v>6.55923944319954</v>
      </c>
      <c r="AI139" s="129">
        <v>3.0272840601301301</v>
      </c>
      <c r="AJ139" s="129">
        <v>7.8683237249211304</v>
      </c>
      <c r="AK139" s="129">
        <v>7.3618084987994301</v>
      </c>
      <c r="AL139" s="129">
        <v>-1.2188490650567401</v>
      </c>
      <c r="AM139" s="129">
        <v>-0.70803602087478101</v>
      </c>
      <c r="AN139" s="129">
        <v>-1.03027831918469</v>
      </c>
      <c r="AO139" s="129">
        <v>-4.0898469184031399</v>
      </c>
      <c r="AP139" s="129">
        <v>0.72414791437612303</v>
      </c>
      <c r="AQ139" s="129">
        <v>-0.99023198119723999</v>
      </c>
      <c r="AR139" s="129">
        <v>2.4032995894853699</v>
      </c>
      <c r="AS139" s="129">
        <v>1.0928978103306899</v>
      </c>
      <c r="AT139" s="129">
        <v>6.94926009459369</v>
      </c>
      <c r="AU139" s="129">
        <v>3.04507265289869</v>
      </c>
      <c r="AV139" s="129">
        <v>0.51579891618447604</v>
      </c>
      <c r="AW139" s="130">
        <v>0.41346847341930598</v>
      </c>
      <c r="AY139" s="1">
        <f t="shared" si="15"/>
        <v>38.012953342873537</v>
      </c>
      <c r="AZ139" s="1">
        <f t="shared" si="12"/>
        <v>-0.84997422883056117</v>
      </c>
      <c r="BA139" s="1"/>
      <c r="BB139" s="58">
        <f>Forcing!B139-(G139-G138)*Je22_Wm2</f>
        <v>1.1538203031422514</v>
      </c>
      <c r="BC139" s="2">
        <f>Forcing!M139-(N139-N138)*Je22_Wm2</f>
        <v>-0.3311275547976103</v>
      </c>
      <c r="BD139" s="2">
        <f>Forcing!C139-(T139-T138)*Je22_Wm2</f>
        <v>1.5821491160434915</v>
      </c>
      <c r="BE139" s="2">
        <f>Forcing!D139-(AF139-AF138)*Je22_Wm2</f>
        <v>0.29140905505570014</v>
      </c>
      <c r="BF139" s="2">
        <f>Forcing!E139-(AL139-AL138)*Je22_Wm2</f>
        <v>-8.2134440018029886E-3</v>
      </c>
      <c r="BG139" s="2">
        <f>Forcing!F139-(Z139-Z138)*Je22_Wm2</f>
        <v>-0.27734038364761537</v>
      </c>
      <c r="BH139" s="66">
        <f>Forcing!K139-(AR139-AR138)*Je22_Wm2</f>
        <v>-0.2947516406546099</v>
      </c>
    </row>
    <row r="140" spans="1:60">
      <c r="A140">
        <v>1985</v>
      </c>
      <c r="B140" s="1">
        <f t="shared" si="13"/>
        <v>56.44593769726248</v>
      </c>
      <c r="C140">
        <v>1985</v>
      </c>
      <c r="D140" s="46">
        <v>0.8692723</v>
      </c>
      <c r="E140" s="46">
        <f>'KNMI Hist N'!Z138</f>
        <v>0.91394999999999982</v>
      </c>
      <c r="F140" s="1">
        <f t="shared" si="14"/>
        <v>0.60596349910625846</v>
      </c>
      <c r="G140" s="128">
        <v>39.846296831971998</v>
      </c>
      <c r="H140" s="129">
        <v>35.425643121799197</v>
      </c>
      <c r="I140" s="129">
        <v>43.119339255745501</v>
      </c>
      <c r="J140" s="129">
        <v>42.895712021657701</v>
      </c>
      <c r="K140" s="129">
        <v>41.495933502340002</v>
      </c>
      <c r="L140" s="129">
        <v>41.6305824420878</v>
      </c>
      <c r="M140" s="129">
        <v>34.510570648201899</v>
      </c>
      <c r="N140" s="129">
        <v>-23.711101200327899</v>
      </c>
      <c r="O140" s="129">
        <v>-26.613201813151498</v>
      </c>
      <c r="P140" s="129">
        <v>-21.444945683883201</v>
      </c>
      <c r="Q140" s="129">
        <v>-25.8214214070411</v>
      </c>
      <c r="R140" s="129">
        <v>-22.747814335223399</v>
      </c>
      <c r="S140" s="129">
        <v>-21.928122762340401</v>
      </c>
      <c r="T140" s="129">
        <v>55.920671741139998</v>
      </c>
      <c r="U140" s="129">
        <v>51.481140144717301</v>
      </c>
      <c r="V140" s="129">
        <v>58.1945731821748</v>
      </c>
      <c r="W140" s="129">
        <v>58.058186350719801</v>
      </c>
      <c r="X140" s="129">
        <v>55.4824735838301</v>
      </c>
      <c r="Y140" s="129">
        <v>56.386985444258102</v>
      </c>
      <c r="Z140" s="129">
        <v>-0.48717635412418703</v>
      </c>
      <c r="AA140" s="129">
        <v>1.4751007814941099</v>
      </c>
      <c r="AB140" s="129">
        <v>1.7460865977606099</v>
      </c>
      <c r="AC140" s="129">
        <v>-4.5301655738547302</v>
      </c>
      <c r="AD140" s="129">
        <v>-2.8501778437211698</v>
      </c>
      <c r="AE140" s="129">
        <v>1.7232742677002499</v>
      </c>
      <c r="AF140" s="129">
        <v>6.1528275802008201</v>
      </c>
      <c r="AG140" s="129">
        <v>5.9612583268556802</v>
      </c>
      <c r="AH140" s="129">
        <v>6.3635032022099303</v>
      </c>
      <c r="AI140" s="129">
        <v>3.1872184974791899</v>
      </c>
      <c r="AJ140" s="129">
        <v>8.0913243545615607</v>
      </c>
      <c r="AK140" s="129">
        <v>7.16083351989775</v>
      </c>
      <c r="AL140" s="129">
        <v>-1.1959578223376699</v>
      </c>
      <c r="AM140" s="129">
        <v>-0.62196964099658003</v>
      </c>
      <c r="AN140" s="129">
        <v>-0.89976184713312402</v>
      </c>
      <c r="AO140" s="129">
        <v>-4.0526403946498597</v>
      </c>
      <c r="AP140" s="129">
        <v>0.26609752335909997</v>
      </c>
      <c r="AQ140" s="129">
        <v>-0.67151475226788304</v>
      </c>
      <c r="AR140" s="129">
        <v>2.4548978859938799</v>
      </c>
      <c r="AS140" s="129">
        <v>0.93651296567712705</v>
      </c>
      <c r="AT140" s="129">
        <v>6.7847786234719898</v>
      </c>
      <c r="AU140" s="129">
        <v>3.30976365860848</v>
      </c>
      <c r="AV140" s="129">
        <v>0.62335214478967405</v>
      </c>
      <c r="AW140" s="130">
        <v>0.62008203742214096</v>
      </c>
      <c r="AY140" s="1">
        <f t="shared" si="15"/>
        <v>39.13416183054494</v>
      </c>
      <c r="AZ140" s="1">
        <f t="shared" si="12"/>
        <v>-0.71213500142705755</v>
      </c>
      <c r="BA140" s="1"/>
      <c r="BB140" s="58">
        <f>Forcing!B140-(G140-G139)*Je22_Wm2</f>
        <v>1.2241076893736347</v>
      </c>
      <c r="BC140" s="2">
        <f>Forcing!M140-(N140-N139)*Je22_Wm2</f>
        <v>-0.4156744638679522</v>
      </c>
      <c r="BD140" s="2">
        <f>Forcing!C140-(T140-T139)*Je22_Wm2</f>
        <v>1.5379597187612144</v>
      </c>
      <c r="BE140" s="2">
        <f>Forcing!D140-(AF140-AF139)*Je22_Wm2</f>
        <v>0.34962382627123467</v>
      </c>
      <c r="BF140" s="2">
        <f>Forcing!E140-(AL140-AL139)*Je22_Wm2</f>
        <v>-3.2109661728542571E-2</v>
      </c>
      <c r="BG140" s="2">
        <f>Forcing!F140-(Z140-Z139)*Je22_Wm2</f>
        <v>-0.29030354814811576</v>
      </c>
      <c r="BH140" s="66">
        <f>Forcing!K140-(AR140-AR139)*Je22_Wm2</f>
        <v>-0.2386585421317847</v>
      </c>
    </row>
    <row r="141" spans="1:60">
      <c r="A141">
        <v>1986</v>
      </c>
      <c r="B141" s="1">
        <f t="shared" si="13"/>
        <v>57.747717729468597</v>
      </c>
      <c r="C141">
        <v>1986</v>
      </c>
      <c r="D141" s="46">
        <v>0.74753849999999999</v>
      </c>
      <c r="E141" s="46">
        <f>'KNMI Hist N'!Z139</f>
        <v>0.79224999999997203</v>
      </c>
      <c r="F141" s="1">
        <f t="shared" si="14"/>
        <v>0.57975195333724228</v>
      </c>
      <c r="G141" s="128">
        <v>40.814500837746799</v>
      </c>
      <c r="H141" s="129">
        <v>36.367043517184698</v>
      </c>
      <c r="I141" s="129">
        <v>43.929037263347396</v>
      </c>
      <c r="J141" s="129">
        <v>43.964289795206497</v>
      </c>
      <c r="K141" s="129">
        <v>42.660357702789497</v>
      </c>
      <c r="L141" s="129">
        <v>42.593369245180803</v>
      </c>
      <c r="M141" s="129">
        <v>35.372907502772001</v>
      </c>
      <c r="N141" s="129">
        <v>-24.348692720085602</v>
      </c>
      <c r="O141" s="129">
        <v>-27.068301182359601</v>
      </c>
      <c r="P141" s="129">
        <v>-22.388004313832301</v>
      </c>
      <c r="Q141" s="129">
        <v>-26.409653073654599</v>
      </c>
      <c r="R141" s="129">
        <v>-23.378782041474299</v>
      </c>
      <c r="S141" s="129">
        <v>-22.498722989107399</v>
      </c>
      <c r="T141" s="129">
        <v>57.262013149728702</v>
      </c>
      <c r="U141" s="129">
        <v>53.059698260642897</v>
      </c>
      <c r="V141" s="129">
        <v>59.270103084073298</v>
      </c>
      <c r="W141" s="129">
        <v>59.505549147895998</v>
      </c>
      <c r="X141" s="129">
        <v>56.940089335923901</v>
      </c>
      <c r="Y141" s="129">
        <v>57.534625920107302</v>
      </c>
      <c r="Z141" s="129">
        <v>-0.549823622001537</v>
      </c>
      <c r="AA141" s="129">
        <v>1.5122291905262599</v>
      </c>
      <c r="AB141" s="129">
        <v>1.60577638259252</v>
      </c>
      <c r="AC141" s="129">
        <v>-4.3897535730194797</v>
      </c>
      <c r="AD141" s="129">
        <v>-3.1345612215691201</v>
      </c>
      <c r="AE141" s="129">
        <v>1.6571911114621301</v>
      </c>
      <c r="AF141" s="129">
        <v>6.2050216475356503</v>
      </c>
      <c r="AG141" s="129">
        <v>5.74903011796812</v>
      </c>
      <c r="AH141" s="129">
        <v>6.4099074091203496</v>
      </c>
      <c r="AI141" s="129">
        <v>3.4297570901394798</v>
      </c>
      <c r="AJ141" s="129">
        <v>8.47730893766653</v>
      </c>
      <c r="AK141" s="129">
        <v>6.9591046827837504</v>
      </c>
      <c r="AL141" s="129">
        <v>-1.19578821396645</v>
      </c>
      <c r="AM141" s="129">
        <v>-0.59928531484296699</v>
      </c>
      <c r="AN141" s="129">
        <v>-1.0915706930889399</v>
      </c>
      <c r="AO141" s="129">
        <v>-4.0290562825234399</v>
      </c>
      <c r="AP141" s="129">
        <v>0.48003449093648698</v>
      </c>
      <c r="AQ141" s="129">
        <v>-0.73906327031338803</v>
      </c>
      <c r="AR141" s="129">
        <v>2.56875244376441</v>
      </c>
      <c r="AS141" s="129">
        <v>1.09141108910805</v>
      </c>
      <c r="AT141" s="129">
        <v>6.9188672600382803</v>
      </c>
      <c r="AU141" s="129">
        <v>3.6624558626968602</v>
      </c>
      <c r="AV141" s="129">
        <v>0.324002378821522</v>
      </c>
      <c r="AW141" s="130">
        <v>0.84702562815735405</v>
      </c>
      <c r="AY141" s="1">
        <f t="shared" si="15"/>
        <v>39.941482684975171</v>
      </c>
      <c r="AZ141" s="1">
        <f t="shared" si="12"/>
        <v>-0.87301815277162831</v>
      </c>
      <c r="BA141" s="1"/>
      <c r="BB141" s="58">
        <f>Forcing!B141-(G141-G140)*Je22_Wm2</f>
        <v>1.2487353124138485</v>
      </c>
      <c r="BC141" s="2">
        <f>Forcing!M141-(N141-N140)*Je22_Wm2</f>
        <v>-0.39141166623046686</v>
      </c>
      <c r="BD141" s="2">
        <f>Forcing!C141-(T141-T140)*Je22_Wm2</f>
        <v>1.600696985266415</v>
      </c>
      <c r="BE141" s="2">
        <f>Forcing!D141-(AF141-AF140)*Je22_Wm2</f>
        <v>0.38166448418507037</v>
      </c>
      <c r="BF141" s="2">
        <f>Forcing!E141-(AL141-AL140)*Je22_Wm2</f>
        <v>-1.8381726798527578E-2</v>
      </c>
      <c r="BG141" s="2">
        <f>Forcing!F141-(Z141-Z140)*Je22_Wm2</f>
        <v>-0.14821604664816568</v>
      </c>
      <c r="BH141" s="66">
        <f>Forcing!K141-(AR141-AR140)*Je22_Wm2</f>
        <v>-0.30384268037549922</v>
      </c>
    </row>
    <row r="142" spans="1:60">
      <c r="A142">
        <v>1987</v>
      </c>
      <c r="B142" s="1">
        <f t="shared" si="13"/>
        <v>58.930497842190015</v>
      </c>
      <c r="C142">
        <v>1987</v>
      </c>
      <c r="D142" s="46">
        <v>0.72147439999999996</v>
      </c>
      <c r="E142" s="46">
        <f>'KNMI Hist N'!Z140</f>
        <v>0.76604999999998336</v>
      </c>
      <c r="F142" s="1">
        <f t="shared" si="14"/>
        <v>0.55848434666985625</v>
      </c>
      <c r="G142" s="128">
        <v>41.713452881367303</v>
      </c>
      <c r="H142" s="129">
        <v>37.335286287135197</v>
      </c>
      <c r="I142" s="129">
        <v>44.999169339738501</v>
      </c>
      <c r="J142" s="129">
        <v>44.8350859505125</v>
      </c>
      <c r="K142" s="129">
        <v>43.405316657915002</v>
      </c>
      <c r="L142" s="129">
        <v>43.6893052792853</v>
      </c>
      <c r="M142" s="129">
        <v>36.016553773617602</v>
      </c>
      <c r="N142" s="129">
        <v>-25.0163563643722</v>
      </c>
      <c r="O142" s="129">
        <v>-27.465912341248199</v>
      </c>
      <c r="P142" s="129">
        <v>-23.001082631977599</v>
      </c>
      <c r="Q142" s="129">
        <v>-26.797706951661802</v>
      </c>
      <c r="R142" s="129">
        <v>-24.332794777511801</v>
      </c>
      <c r="S142" s="129">
        <v>-23.484285119461401</v>
      </c>
      <c r="T142" s="129">
        <v>58.662191848551799</v>
      </c>
      <c r="U142" s="129">
        <v>54.786072447253602</v>
      </c>
      <c r="V142" s="129">
        <v>60.628442125842099</v>
      </c>
      <c r="W142" s="129">
        <v>61.051841075334899</v>
      </c>
      <c r="X142" s="129">
        <v>57.9310391036555</v>
      </c>
      <c r="Y142" s="129">
        <v>58.913564490673203</v>
      </c>
      <c r="Z142" s="129">
        <v>-0.326025091159938</v>
      </c>
      <c r="AA142" s="129">
        <v>1.6807465769126</v>
      </c>
      <c r="AB142" s="129">
        <v>1.6067364458818401</v>
      </c>
      <c r="AC142" s="129">
        <v>-4.1619333929831397</v>
      </c>
      <c r="AD142" s="129">
        <v>-2.9746725971862298</v>
      </c>
      <c r="AE142" s="129">
        <v>2.2189975115752398</v>
      </c>
      <c r="AF142" s="129">
        <v>6.3387457618684904</v>
      </c>
      <c r="AG142" s="129">
        <v>6.0111939034032602</v>
      </c>
      <c r="AH142" s="129">
        <v>6.5074058605980101</v>
      </c>
      <c r="AI142" s="129">
        <v>3.3416241301906799</v>
      </c>
      <c r="AJ142" s="129">
        <v>8.7272055722010098</v>
      </c>
      <c r="AK142" s="129">
        <v>7.1062993429494803</v>
      </c>
      <c r="AL142" s="129">
        <v>-1.27727383514767</v>
      </c>
      <c r="AM142" s="129">
        <v>-0.55835682886340399</v>
      </c>
      <c r="AN142" s="129">
        <v>-1.06394666122155</v>
      </c>
      <c r="AO142" s="129">
        <v>-4.1695679190957904</v>
      </c>
      <c r="AP142" s="129">
        <v>0.33582194470689197</v>
      </c>
      <c r="AQ142" s="129">
        <v>-0.93031971126451796</v>
      </c>
      <c r="AR142" s="129">
        <v>2.83463905929236</v>
      </c>
      <c r="AS142" s="129">
        <v>1.3797510531164101</v>
      </c>
      <c r="AT142" s="129">
        <v>7.2397113533916198</v>
      </c>
      <c r="AU142" s="129">
        <v>4.0626087830663398</v>
      </c>
      <c r="AV142" s="129">
        <v>0.50502455256707601</v>
      </c>
      <c r="AW142" s="130">
        <v>0.98609955432034502</v>
      </c>
      <c r="AY142" s="1">
        <f t="shared" si="15"/>
        <v>41.215921379032835</v>
      </c>
      <c r="AZ142" s="1">
        <f t="shared" si="12"/>
        <v>-0.49753150233446775</v>
      </c>
      <c r="BA142" s="1"/>
      <c r="BB142" s="58">
        <f>Forcing!B142-(G142-G141)*Je22_Wm2</f>
        <v>1.4430907809116669</v>
      </c>
      <c r="BC142" s="2">
        <f>Forcing!M142-(N142-N141)*Je22_Wm2</f>
        <v>-0.39156087689802238</v>
      </c>
      <c r="BD142" s="2">
        <f>Forcing!C142-(T142-T141)*Je22_Wm2</f>
        <v>1.6223690280308567</v>
      </c>
      <c r="BE142" s="2">
        <f>Forcing!D142-(AF142-AF141)*Je22_Wm2</f>
        <v>0.33706932499930631</v>
      </c>
      <c r="BF142" s="2">
        <f>Forcing!E142-(AL142-AL141)*Je22_Wm2</f>
        <v>5.5815520753537649E-2</v>
      </c>
      <c r="BG142" s="2">
        <f>Forcing!F142-(Z142-Z141)*Je22_Wm2</f>
        <v>-0.32764188765263297</v>
      </c>
      <c r="BH142" s="66">
        <f>Forcing!K142-(AR142-AR141)*Je22_Wm2</f>
        <v>-0.31519458824285695</v>
      </c>
    </row>
    <row r="143" spans="1:60">
      <c r="A143">
        <v>1988</v>
      </c>
      <c r="B143" s="1">
        <f t="shared" si="13"/>
        <v>60.192150660225444</v>
      </c>
      <c r="C143">
        <v>1988</v>
      </c>
      <c r="D143" s="46">
        <v>0.84549839999999998</v>
      </c>
      <c r="E143" s="46">
        <f>'KNMI Hist N'!Z141</f>
        <v>0.90046666666668307</v>
      </c>
      <c r="F143" s="1">
        <f t="shared" si="14"/>
        <v>0.71431503788550677</v>
      </c>
      <c r="G143" s="128">
        <v>42.613162179678703</v>
      </c>
      <c r="H143" s="129">
        <v>38.237732643447202</v>
      </c>
      <c r="I143" s="129">
        <v>46.061264854964698</v>
      </c>
      <c r="J143" s="129">
        <v>45.8881137376816</v>
      </c>
      <c r="K143" s="129">
        <v>43.980679790712799</v>
      </c>
      <c r="L143" s="129">
        <v>44.351753379368198</v>
      </c>
      <c r="M143" s="129">
        <v>37.1594286718977</v>
      </c>
      <c r="N143" s="129">
        <v>-25.753480124821898</v>
      </c>
      <c r="O143" s="129">
        <v>-28.212057587644001</v>
      </c>
      <c r="P143" s="129">
        <v>-23.633361201362401</v>
      </c>
      <c r="Q143" s="129">
        <v>-27.5096894021232</v>
      </c>
      <c r="R143" s="129">
        <v>-25.208313719923201</v>
      </c>
      <c r="S143" s="129">
        <v>-24.203978713056902</v>
      </c>
      <c r="T143" s="129">
        <v>59.883426530133598</v>
      </c>
      <c r="U143" s="129">
        <v>55.9721799396305</v>
      </c>
      <c r="V143" s="129">
        <v>62.120240941827603</v>
      </c>
      <c r="W143" s="129">
        <v>62.1493901652902</v>
      </c>
      <c r="X143" s="129">
        <v>59.030469686264397</v>
      </c>
      <c r="Y143" s="129">
        <v>60.144851917655402</v>
      </c>
      <c r="Z143" s="129">
        <v>-0.33028739080549202</v>
      </c>
      <c r="AA143" s="129">
        <v>1.8021801319786199</v>
      </c>
      <c r="AB143" s="129">
        <v>1.40594753587608</v>
      </c>
      <c r="AC143" s="129">
        <v>-3.9710217913690502</v>
      </c>
      <c r="AD143" s="129">
        <v>-3.2800247859440499</v>
      </c>
      <c r="AE143" s="129">
        <v>2.3914819554309301</v>
      </c>
      <c r="AF143" s="129">
        <v>6.3946388418071702</v>
      </c>
      <c r="AG143" s="129">
        <v>6.6931751984739201</v>
      </c>
      <c r="AH143" s="129">
        <v>6.39013724491274</v>
      </c>
      <c r="AI143" s="129">
        <v>3.2160518123669801</v>
      </c>
      <c r="AJ143" s="129">
        <v>8.2621469182303109</v>
      </c>
      <c r="AK143" s="129">
        <v>7.4116830350519001</v>
      </c>
      <c r="AL143" s="129">
        <v>-1.2490484641092701</v>
      </c>
      <c r="AM143" s="129">
        <v>-0.395537046503669</v>
      </c>
      <c r="AN143" s="129">
        <v>-1.3155558998503301</v>
      </c>
      <c r="AO143" s="129">
        <v>-3.6753716690529599</v>
      </c>
      <c r="AP143" s="129">
        <v>0.27152946822405599</v>
      </c>
      <c r="AQ143" s="129">
        <v>-1.13030717336345</v>
      </c>
      <c r="AR143" s="129">
        <v>2.80106241386994</v>
      </c>
      <c r="AS143" s="129">
        <v>1.2969930287395</v>
      </c>
      <c r="AT143" s="129">
        <v>7.1860900957801901</v>
      </c>
      <c r="AU143" s="129">
        <v>3.9011207032691799</v>
      </c>
      <c r="AV143" s="129">
        <v>0.56794271329242296</v>
      </c>
      <c r="AW143" s="130">
        <v>1.0531655282684</v>
      </c>
      <c r="AY143" s="1">
        <f t="shared" si="15"/>
        <v>41.746311806074047</v>
      </c>
      <c r="AZ143" s="1">
        <f t="shared" si="12"/>
        <v>-0.866850373604656</v>
      </c>
      <c r="BA143" s="1"/>
      <c r="BB143" s="58">
        <f>Forcing!B143-(G143-G142)*Je22_Wm2</f>
        <v>1.6048205257486203</v>
      </c>
      <c r="BC143" s="2">
        <f>Forcing!M143-(N143-N142)*Je22_Wm2</f>
        <v>-0.3652921447607374</v>
      </c>
      <c r="BD143" s="2">
        <f>Forcing!C143-(T143-T142)*Je22_Wm2</f>
        <v>1.7971532627377036</v>
      </c>
      <c r="BE143" s="2">
        <f>Forcing!D143-(AF143-AF142)*Je22_Wm2</f>
        <v>0.3909523973580798</v>
      </c>
      <c r="BF143" s="2">
        <f>Forcing!E143-(AL143-AL142)*Je22_Wm2</f>
        <v>3.0053544585153632E-2</v>
      </c>
      <c r="BG143" s="2">
        <f>Forcing!F143-(Z143-Z142)*Je22_Wm2</f>
        <v>-0.18680011192011095</v>
      </c>
      <c r="BH143" s="66">
        <f>Forcing!K143-(AR143-AR142)*Je22_Wm2</f>
        <v>-6.0652003192677176E-2</v>
      </c>
    </row>
    <row r="144" spans="1:60">
      <c r="A144">
        <v>1989</v>
      </c>
      <c r="B144" s="1">
        <f t="shared" si="13"/>
        <v>61.770290273752011</v>
      </c>
      <c r="C144">
        <v>1989</v>
      </c>
      <c r="D144" s="46">
        <v>1.1145510000000001</v>
      </c>
      <c r="E144" s="46">
        <f>'KNMI Hist N'!Z142</f>
        <v>1.1733999999999913</v>
      </c>
      <c r="F144" s="1">
        <f t="shared" si="14"/>
        <v>0.78545739579657048</v>
      </c>
      <c r="G144" s="128">
        <v>44.013984404348001</v>
      </c>
      <c r="H144" s="129">
        <v>39.502012550502698</v>
      </c>
      <c r="I144" s="129">
        <v>47.619583263430599</v>
      </c>
      <c r="J144" s="129">
        <v>47.407567194921299</v>
      </c>
      <c r="K144" s="129">
        <v>45.390971738565398</v>
      </c>
      <c r="L144" s="129">
        <v>45.740617258825303</v>
      </c>
      <c r="M144" s="129">
        <v>38.423154419842596</v>
      </c>
      <c r="N144" s="129">
        <v>-26.491214753761501</v>
      </c>
      <c r="O144" s="129">
        <v>-29.073343494228201</v>
      </c>
      <c r="P144" s="129">
        <v>-24.766608974154</v>
      </c>
      <c r="Q144" s="129">
        <v>-28.1958424590993</v>
      </c>
      <c r="R144" s="129">
        <v>-25.6508452261161</v>
      </c>
      <c r="S144" s="129">
        <v>-24.7694336152102</v>
      </c>
      <c r="T144" s="129">
        <v>61.339509281884098</v>
      </c>
      <c r="U144" s="129">
        <v>57.2927778114584</v>
      </c>
      <c r="V144" s="129">
        <v>63.704268345056697</v>
      </c>
      <c r="W144" s="129">
        <v>63.583998905100898</v>
      </c>
      <c r="X144" s="129">
        <v>60.5823880284753</v>
      </c>
      <c r="Y144" s="129">
        <v>61.5341133193293</v>
      </c>
      <c r="Z144" s="129">
        <v>-0.38626862543583101</v>
      </c>
      <c r="AA144" s="129">
        <v>1.8663019403974299</v>
      </c>
      <c r="AB144" s="129">
        <v>1.0506129558944499</v>
      </c>
      <c r="AC144" s="129">
        <v>-3.7015884325245101</v>
      </c>
      <c r="AD144" s="129">
        <v>-3.3103073315392102</v>
      </c>
      <c r="AE144" s="129">
        <v>2.1636377405926801</v>
      </c>
      <c r="AF144" s="129">
        <v>6.4693404680866404</v>
      </c>
      <c r="AG144" s="129">
        <v>7.02710892836037</v>
      </c>
      <c r="AH144" s="129">
        <v>6.5418986498235601</v>
      </c>
      <c r="AI144" s="129">
        <v>3.1525983396172199</v>
      </c>
      <c r="AJ144" s="129">
        <v>8.3686212574004397</v>
      </c>
      <c r="AK144" s="129">
        <v>7.2564751652316204</v>
      </c>
      <c r="AL144" s="129">
        <v>-1.2067023368476999</v>
      </c>
      <c r="AM144" s="129">
        <v>-0.56066216785648804</v>
      </c>
      <c r="AN144" s="129">
        <v>-1.01535504374005</v>
      </c>
      <c r="AO144" s="129">
        <v>-3.4826616045706298</v>
      </c>
      <c r="AP144" s="129">
        <v>0.219371103769016</v>
      </c>
      <c r="AQ144" s="129">
        <v>-1.1942039718403601</v>
      </c>
      <c r="AR144" s="129">
        <v>2.9514200951938898</v>
      </c>
      <c r="AS144" s="129">
        <v>1.5196767354781899</v>
      </c>
      <c r="AT144" s="129">
        <v>7.5493204420439097</v>
      </c>
      <c r="AU144" s="129">
        <v>3.9815493348295399</v>
      </c>
      <c r="AV144" s="129">
        <v>0.66867589466380095</v>
      </c>
      <c r="AW144" s="130">
        <v>1.0378780689540199</v>
      </c>
      <c r="AY144" s="1">
        <f t="shared" si="15"/>
        <v>42.676084129119594</v>
      </c>
      <c r="AZ144" s="1">
        <f t="shared" si="12"/>
        <v>-1.3379002752284066</v>
      </c>
      <c r="BA144" s="1"/>
      <c r="BB144" s="58">
        <f>Forcing!B144-(G144-G143)*Je22_Wm2</f>
        <v>1.462929398480366</v>
      </c>
      <c r="BC144" s="2">
        <f>Forcing!M144-(N144-N143)*Je22_Wm2</f>
        <v>-0.38059779542850697</v>
      </c>
      <c r="BD144" s="2">
        <f>Forcing!C144-(T144-T143)*Je22_Wm2</f>
        <v>1.7111126111629393</v>
      </c>
      <c r="BE144" s="2">
        <f>Forcing!D144-(AF144-AF143)*Je22_Wm2</f>
        <v>0.38434829008044902</v>
      </c>
      <c r="BF144" s="2">
        <f>Forcing!E144-(AL144-AL143)*Je22_Wm2</f>
        <v>0.10604305497056495</v>
      </c>
      <c r="BG144" s="2">
        <f>Forcing!F144-(Z144-Z143)*Je22_Wm2</f>
        <v>-0.1540766532945595</v>
      </c>
      <c r="BH144" s="66">
        <f>Forcing!K144-(AR144-AR143)*Je22_Wm2</f>
        <v>-0.13868772010217281</v>
      </c>
    </row>
    <row r="145" spans="1:60">
      <c r="A145">
        <v>1990</v>
      </c>
      <c r="B145" s="1">
        <f t="shared" si="13"/>
        <v>63.370226505636069</v>
      </c>
      <c r="C145">
        <v>1990</v>
      </c>
      <c r="D145" s="46">
        <v>0.87256979999999995</v>
      </c>
      <c r="E145" s="46">
        <f>'KNMI Hist N'!Z143</f>
        <v>0.92661666666665121</v>
      </c>
      <c r="F145" s="1">
        <f t="shared" si="14"/>
        <v>0.59713283081037472</v>
      </c>
      <c r="G145" s="128">
        <v>45.142815628298898</v>
      </c>
      <c r="H145" s="129">
        <v>40.205052920807901</v>
      </c>
      <c r="I145" s="129">
        <v>48.674911397672602</v>
      </c>
      <c r="J145" s="129">
        <v>48.649309013261103</v>
      </c>
      <c r="K145" s="129">
        <v>46.436335050904297</v>
      </c>
      <c r="L145" s="129">
        <v>47.085969272382698</v>
      </c>
      <c r="M145" s="129">
        <v>39.805316114764601</v>
      </c>
      <c r="N145" s="129">
        <v>-27.450982146818799</v>
      </c>
      <c r="O145" s="129">
        <v>-30.094325729132802</v>
      </c>
      <c r="P145" s="129">
        <v>-25.822248422881401</v>
      </c>
      <c r="Q145" s="129">
        <v>-28.907395461484501</v>
      </c>
      <c r="R145" s="129">
        <v>-26.750529593820801</v>
      </c>
      <c r="S145" s="129">
        <v>-25.680411526774598</v>
      </c>
      <c r="T145" s="129">
        <v>62.812911848301198</v>
      </c>
      <c r="U145" s="129">
        <v>58.643962206160701</v>
      </c>
      <c r="V145" s="129">
        <v>65.0942050300212</v>
      </c>
      <c r="W145" s="129">
        <v>65.421018796495702</v>
      </c>
      <c r="X145" s="129">
        <v>61.889307496348998</v>
      </c>
      <c r="Y145" s="129">
        <v>63.016065712479701</v>
      </c>
      <c r="Z145" s="129">
        <v>-0.36927836676266002</v>
      </c>
      <c r="AA145" s="129">
        <v>2.3362690584485599</v>
      </c>
      <c r="AB145" s="129">
        <v>1.0999875329947499</v>
      </c>
      <c r="AC145" s="129">
        <v>-3.5090542737398001</v>
      </c>
      <c r="AD145" s="129">
        <v>-3.7653341737717998</v>
      </c>
      <c r="AE145" s="129">
        <v>1.9917400222549799</v>
      </c>
      <c r="AF145" s="129">
        <v>6.66123069656713</v>
      </c>
      <c r="AG145" s="129">
        <v>7.1920558291037802</v>
      </c>
      <c r="AH145" s="129">
        <v>6.5546243126860597</v>
      </c>
      <c r="AI145" s="129">
        <v>3.4006026231059598</v>
      </c>
      <c r="AJ145" s="129">
        <v>9.0186041381666797</v>
      </c>
      <c r="AK145" s="129">
        <v>7.1402665797731597</v>
      </c>
      <c r="AL145" s="129">
        <v>-1.08602702691346</v>
      </c>
      <c r="AM145" s="129">
        <v>-0.46990305495116702</v>
      </c>
      <c r="AN145" s="129">
        <v>-0.77466189462300294</v>
      </c>
      <c r="AO145" s="129">
        <v>-3.1106005106848098</v>
      </c>
      <c r="AP145" s="129">
        <v>0.31107346502237898</v>
      </c>
      <c r="AQ145" s="129">
        <v>-1.38604313933071</v>
      </c>
      <c r="AR145" s="129">
        <v>2.9744617285966499</v>
      </c>
      <c r="AS145" s="129">
        <v>1.6510542180705301</v>
      </c>
      <c r="AT145" s="129">
        <v>7.6333756718335701</v>
      </c>
      <c r="AU145" s="129">
        <v>4.2927741281111498</v>
      </c>
      <c r="AV145" s="129">
        <v>0.23537247103551101</v>
      </c>
      <c r="AW145" s="130">
        <v>1.05973215393247</v>
      </c>
      <c r="AY145" s="1">
        <f t="shared" si="15"/>
        <v>43.542316732970058</v>
      </c>
      <c r="AZ145" s="1">
        <f t="shared" si="12"/>
        <v>-1.6004988953288404</v>
      </c>
      <c r="BA145" s="1"/>
      <c r="BB145" s="58">
        <f>Forcing!B145-(G145-G144)*Je22_Wm2</f>
        <v>1.6571958099264932</v>
      </c>
      <c r="BC145" s="2">
        <f>Forcing!M145-(N145-N144)*Je22_Wm2</f>
        <v>-0.25786944891141794</v>
      </c>
      <c r="BD145" s="2">
        <f>Forcing!C145-(T145-T144)*Je22_Wm2</f>
        <v>1.7514070062549807</v>
      </c>
      <c r="BE145" s="2">
        <f>Forcing!D145-(AF145-AF144)*Je22_Wm2</f>
        <v>0.31708716811361598</v>
      </c>
      <c r="BF145" s="2">
        <f>Forcing!E145-(AL145-AL144)*Je22_Wm2</f>
        <v>4.4031632530837E-2</v>
      </c>
      <c r="BG145" s="2">
        <f>Forcing!F145-(Z145-Z144)*Je22_Wm2</f>
        <v>-0.1999969506360392</v>
      </c>
      <c r="BH145" s="66">
        <f>Forcing!K145-(AR145-AR144)*Je22_Wm2</f>
        <v>-6.2216854343114025E-2</v>
      </c>
    </row>
    <row r="146" spans="1:60">
      <c r="A146">
        <v>1991</v>
      </c>
      <c r="B146" s="1">
        <f t="shared" si="13"/>
        <v>63.81346789049919</v>
      </c>
      <c r="C146">
        <v>1991</v>
      </c>
      <c r="D146" s="46">
        <v>-0.32206400000000002</v>
      </c>
      <c r="E146" s="46">
        <f>'KNMI Hist N'!Z144</f>
        <v>-0.27303333333330215</v>
      </c>
      <c r="F146" s="1">
        <f t="shared" si="14"/>
        <v>-9.0184697029259714E-2</v>
      </c>
      <c r="G146" s="128">
        <v>45.937117514848403</v>
      </c>
      <c r="H146" s="129">
        <v>41.121416843819603</v>
      </c>
      <c r="I146" s="129">
        <v>49.644055690769399</v>
      </c>
      <c r="J146" s="129">
        <v>49.566577176559697</v>
      </c>
      <c r="K146" s="129">
        <v>47.0891354299143</v>
      </c>
      <c r="L146" s="129">
        <v>47.478252697513703</v>
      </c>
      <c r="M146" s="129">
        <v>40.723267250513402</v>
      </c>
      <c r="N146" s="129">
        <v>-28.2721192408878</v>
      </c>
      <c r="O146" s="129">
        <v>-30.435811957056401</v>
      </c>
      <c r="P146" s="129">
        <v>-26.417706355120298</v>
      </c>
      <c r="Q146" s="129">
        <v>-30.036582945422602</v>
      </c>
      <c r="R146" s="129">
        <v>-27.702935472696701</v>
      </c>
      <c r="S146" s="129">
        <v>-26.767559474143201</v>
      </c>
      <c r="T146" s="129">
        <v>64.350033005356707</v>
      </c>
      <c r="U146" s="129">
        <v>60.189107482362402</v>
      </c>
      <c r="V146" s="129">
        <v>66.553179746793404</v>
      </c>
      <c r="W146" s="129">
        <v>67.243438723180205</v>
      </c>
      <c r="X146" s="129">
        <v>63.133446309246096</v>
      </c>
      <c r="Y146" s="129">
        <v>64.630992765201199</v>
      </c>
      <c r="Z146" s="129">
        <v>-0.33956639081896001</v>
      </c>
      <c r="AA146" s="129">
        <v>2.36310261608494</v>
      </c>
      <c r="AB146" s="129">
        <v>1.2600490990942801</v>
      </c>
      <c r="AC146" s="129">
        <v>-3.4615993369041398</v>
      </c>
      <c r="AD146" s="129">
        <v>-3.8399520726916099</v>
      </c>
      <c r="AE146" s="129">
        <v>1.9805677403217301</v>
      </c>
      <c r="AF146" s="129">
        <v>6.8948610902965202</v>
      </c>
      <c r="AG146" s="129">
        <v>7.1963906629047001</v>
      </c>
      <c r="AH146" s="129">
        <v>6.9268337535328302</v>
      </c>
      <c r="AI146" s="129">
        <v>3.9239118880991599</v>
      </c>
      <c r="AJ146" s="129">
        <v>9.1572270563422595</v>
      </c>
      <c r="AK146" s="129">
        <v>7.2699420906036201</v>
      </c>
      <c r="AL146" s="129">
        <v>-0.85645831218869195</v>
      </c>
      <c r="AM146" s="129">
        <v>-0.27880998881102798</v>
      </c>
      <c r="AN146" s="129">
        <v>-0.40104275040193199</v>
      </c>
      <c r="AO146" s="129">
        <v>-2.7974852286277798</v>
      </c>
      <c r="AP146" s="129">
        <v>0.65995566137432704</v>
      </c>
      <c r="AQ146" s="129">
        <v>-1.4649092544770399</v>
      </c>
      <c r="AR146" s="129">
        <v>2.6692753689302</v>
      </c>
      <c r="AS146" s="129">
        <v>1.37617685346064</v>
      </c>
      <c r="AT146" s="129">
        <v>7.0593355449287403</v>
      </c>
      <c r="AU146" s="129">
        <v>4.1767784951301703</v>
      </c>
      <c r="AV146" s="129">
        <v>-0.24854606737603299</v>
      </c>
      <c r="AW146" s="130">
        <v>0.98263201850748905</v>
      </c>
      <c r="AY146" s="1">
        <f t="shared" si="15"/>
        <v>44.446025520687975</v>
      </c>
      <c r="AZ146" s="1">
        <f t="shared" si="12"/>
        <v>-1.4910919941604277</v>
      </c>
      <c r="BA146" s="1"/>
      <c r="BB146" s="58">
        <f>Forcing!B146-(G146-G145)*Je22_Wm2</f>
        <v>0.42926352845275756</v>
      </c>
      <c r="BC146" s="2">
        <f>Forcing!M146-(N146-N145)*Je22_Wm2</f>
        <v>-0.34753686458314992</v>
      </c>
      <c r="BD146" s="2">
        <f>Forcing!C146-(T146-T145)*Je22_Wm2</f>
        <v>1.7538177614685289</v>
      </c>
      <c r="BE146" s="2">
        <f>Forcing!D146-(AF146-AF145)*Je22_Wm2</f>
        <v>0.29571152549404867</v>
      </c>
      <c r="BF146" s="2">
        <f>Forcing!E146-(AL146-AL145)*Je22_Wm2</f>
        <v>-4.2146171844080954E-2</v>
      </c>
      <c r="BG146" s="2">
        <f>Forcing!F146-(Z146-Z145)*Je22_Wm2</f>
        <v>-0.20434113706103771</v>
      </c>
      <c r="BH146" s="66">
        <f>Forcing!K146-(AR146-AR145)*Je22_Wm2</f>
        <v>-1.3285592706471347</v>
      </c>
    </row>
    <row r="147" spans="1:60">
      <c r="A147">
        <v>1992</v>
      </c>
      <c r="B147" s="1">
        <f t="shared" si="13"/>
        <v>62.858234476650559</v>
      </c>
      <c r="C147">
        <v>1992</v>
      </c>
      <c r="D147" s="46">
        <v>-0.86433590000000005</v>
      </c>
      <c r="E147" s="46">
        <f>'KNMI Hist N'!Z145</f>
        <v>-0.81320000000000903</v>
      </c>
      <c r="F147" s="1">
        <f t="shared" si="14"/>
        <v>-0.33834017548581607</v>
      </c>
      <c r="G147" s="128">
        <v>44.852365718381797</v>
      </c>
      <c r="H147" s="129">
        <v>40.5204426793088</v>
      </c>
      <c r="I147" s="129">
        <v>49.002709947508997</v>
      </c>
      <c r="J147" s="129">
        <v>48.150098741403603</v>
      </c>
      <c r="K147" s="129">
        <v>45.4652587213739</v>
      </c>
      <c r="L147" s="129">
        <v>46.213349956703397</v>
      </c>
      <c r="M147" s="129">
        <v>39.762334263992102</v>
      </c>
      <c r="N147" s="129">
        <v>-29.026026783893201</v>
      </c>
      <c r="O147" s="129">
        <v>-31.108523267229302</v>
      </c>
      <c r="P147" s="129">
        <v>-26.890422273323999</v>
      </c>
      <c r="Q147" s="129">
        <v>-30.8764690479595</v>
      </c>
      <c r="R147" s="129">
        <v>-28.822300649580601</v>
      </c>
      <c r="S147" s="129">
        <v>-27.4324186813725</v>
      </c>
      <c r="T147" s="129">
        <v>65.884781508485901</v>
      </c>
      <c r="U147" s="129">
        <v>61.764000956351701</v>
      </c>
      <c r="V147" s="129">
        <v>67.946801131672501</v>
      </c>
      <c r="W147" s="129">
        <v>69.135940073484704</v>
      </c>
      <c r="X147" s="129">
        <v>64.698184628035506</v>
      </c>
      <c r="Y147" s="129">
        <v>65.878980752885397</v>
      </c>
      <c r="Z147" s="129">
        <v>-0.53553892076614396</v>
      </c>
      <c r="AA147" s="129">
        <v>2.2305336579701001</v>
      </c>
      <c r="AB147" s="129">
        <v>1.0565991210852801</v>
      </c>
      <c r="AC147" s="129">
        <v>-3.85079980300908</v>
      </c>
      <c r="AD147" s="129">
        <v>-4.1372820651290096</v>
      </c>
      <c r="AE147" s="129">
        <v>2.0232544852519898</v>
      </c>
      <c r="AF147" s="129">
        <v>6.9642456796096601</v>
      </c>
      <c r="AG147" s="129">
        <v>7.2335208546300303</v>
      </c>
      <c r="AH147" s="129">
        <v>7.2207337804696996</v>
      </c>
      <c r="AI147" s="129">
        <v>4.0002683715559897</v>
      </c>
      <c r="AJ147" s="129">
        <v>9.0119669805359202</v>
      </c>
      <c r="AK147" s="129">
        <v>7.3547384108566796</v>
      </c>
      <c r="AL147" s="129">
        <v>-0.67359940163560705</v>
      </c>
      <c r="AM147" s="129">
        <v>-2.8369336538963001E-2</v>
      </c>
      <c r="AN147" s="129">
        <v>-0.66047866348645901</v>
      </c>
      <c r="AO147" s="129">
        <v>-2.4223814504969501</v>
      </c>
      <c r="AP147" s="129">
        <v>0.825514199930381</v>
      </c>
      <c r="AQ147" s="129">
        <v>-1.0822817575860399</v>
      </c>
      <c r="AR147" s="129">
        <v>0.61744938567020402</v>
      </c>
      <c r="AS147" s="129">
        <v>-0.414561179619862</v>
      </c>
      <c r="AT147" s="129">
        <v>5.0555876781764697</v>
      </c>
      <c r="AU147" s="129">
        <v>2.14652424452761</v>
      </c>
      <c r="AV147" s="129">
        <v>-2.5115784060887298</v>
      </c>
      <c r="AW147" s="130">
        <v>-1.1887254086444601</v>
      </c>
      <c r="AY147" s="1">
        <f t="shared" si="15"/>
        <v>43.231311467470817</v>
      </c>
      <c r="AZ147" s="1">
        <f t="shared" si="12"/>
        <v>-1.62105425091098</v>
      </c>
      <c r="BA147" s="1"/>
      <c r="BB147" s="58">
        <f>Forcing!B147-(G147-G146)*Je22_Wm2</f>
        <v>0.20216086560576191</v>
      </c>
      <c r="BC147" s="2">
        <f>Forcing!M147-(N147-N146)*Je22_Wm2</f>
        <v>-0.39579641579364627</v>
      </c>
      <c r="BD147" s="2">
        <f>Forcing!C147-(T147-T146)*Je22_Wm2</f>
        <v>1.7899811795567704</v>
      </c>
      <c r="BE147" s="2">
        <f>Forcing!D147-(AF147-AF146)*Je22_Wm2</f>
        <v>0.40126517003654011</v>
      </c>
      <c r="BF147" s="2">
        <f>Forcing!E147-(AL147-AL146)*Je22_Wm2</f>
        <v>-3.1863483453465721E-2</v>
      </c>
      <c r="BG147" s="2">
        <f>Forcing!F147-(Z147-Z146)*Je22_Wm2</f>
        <v>-6.8554058902798767E-2</v>
      </c>
      <c r="BH147" s="66">
        <f>Forcing!K147-(AR147-AR146)*Je22_Wm2</f>
        <v>-1.6502560643955426</v>
      </c>
    </row>
    <row r="148" spans="1:60">
      <c r="A148">
        <v>1993</v>
      </c>
      <c r="B148" s="1">
        <f t="shared" si="13"/>
        <v>62.654589227053137</v>
      </c>
      <c r="C148">
        <v>1993</v>
      </c>
      <c r="D148" s="46">
        <v>0.61140850000000002</v>
      </c>
      <c r="E148" s="46">
        <f>'KNMI Hist N'!Z146</f>
        <v>0.66575000000002638</v>
      </c>
      <c r="F148" s="1">
        <f t="shared" si="14"/>
        <v>0.35302800049429311</v>
      </c>
      <c r="G148" s="128">
        <v>44.8474551139279</v>
      </c>
      <c r="H148" s="129">
        <v>40.451610437072503</v>
      </c>
      <c r="I148" s="129">
        <v>48.883294483006203</v>
      </c>
      <c r="J148" s="129">
        <v>48.420650882851298</v>
      </c>
      <c r="K148" s="129">
        <v>45.119743086139898</v>
      </c>
      <c r="L148" s="129">
        <v>45.847693826434899</v>
      </c>
      <c r="M148" s="129">
        <v>40.3617379680624</v>
      </c>
      <c r="N148" s="129">
        <v>-29.801812511038801</v>
      </c>
      <c r="O148" s="129">
        <v>-31.702964323973401</v>
      </c>
      <c r="P148" s="129">
        <v>-27.543116309850902</v>
      </c>
      <c r="Q148" s="129">
        <v>-31.643640833996098</v>
      </c>
      <c r="R148" s="129">
        <v>-29.762156594737501</v>
      </c>
      <c r="S148" s="129">
        <v>-28.357184492636101</v>
      </c>
      <c r="T148" s="129">
        <v>67.258669568299993</v>
      </c>
      <c r="U148" s="129">
        <v>63.304901962419301</v>
      </c>
      <c r="V148" s="129">
        <v>69.128813911575904</v>
      </c>
      <c r="W148" s="129">
        <v>70.623438297182702</v>
      </c>
      <c r="X148" s="129">
        <v>66.114929679477996</v>
      </c>
      <c r="Y148" s="129">
        <v>67.121263990844298</v>
      </c>
      <c r="Z148" s="129">
        <v>-0.71087258637095196</v>
      </c>
      <c r="AA148" s="129">
        <v>2.2130235159165501</v>
      </c>
      <c r="AB148" s="129">
        <v>0.95641123884982604</v>
      </c>
      <c r="AC148" s="129">
        <v>-4.2347635085911604</v>
      </c>
      <c r="AD148" s="129">
        <v>-4.5690712026407203</v>
      </c>
      <c r="AE148" s="129">
        <v>2.08003702461074</v>
      </c>
      <c r="AF148" s="129">
        <v>7.0882920372410796</v>
      </c>
      <c r="AG148" s="129">
        <v>7.3253476744148998</v>
      </c>
      <c r="AH148" s="129">
        <v>7.5279602427627799</v>
      </c>
      <c r="AI148" s="129">
        <v>3.87450950561424</v>
      </c>
      <c r="AJ148" s="129">
        <v>9.2848772890744495</v>
      </c>
      <c r="AK148" s="129">
        <v>7.4287654743390199</v>
      </c>
      <c r="AL148" s="129">
        <v>-0.728558165774158</v>
      </c>
      <c r="AM148" s="129">
        <v>-5.61240894537329E-2</v>
      </c>
      <c r="AN148" s="129">
        <v>-0.61045039148410096</v>
      </c>
      <c r="AO148" s="129">
        <v>-2.6308867044916502</v>
      </c>
      <c r="AP148" s="129">
        <v>0.92077592007136499</v>
      </c>
      <c r="AQ148" s="129">
        <v>-1.2661055635126599</v>
      </c>
      <c r="AR148" s="129">
        <v>-0.43987339310513401</v>
      </c>
      <c r="AS148" s="129">
        <v>-1.5352520870139299</v>
      </c>
      <c r="AT148" s="129">
        <v>4.02444360752179</v>
      </c>
      <c r="AU148" s="129">
        <v>1.0751934661562701</v>
      </c>
      <c r="AV148" s="129">
        <v>-3.70452276660561</v>
      </c>
      <c r="AW148" s="130">
        <v>-2.0592291855841802</v>
      </c>
      <c r="AY148" s="1">
        <f t="shared" si="15"/>
        <v>42.665844949252026</v>
      </c>
      <c r="AZ148" s="1">
        <f t="shared" si="12"/>
        <v>-2.1816101646758739</v>
      </c>
      <c r="BA148" s="1"/>
      <c r="BB148" s="58">
        <f>Forcing!B148-(G148-G147)*Je22_Wm2</f>
        <v>1.3872494853658703</v>
      </c>
      <c r="BC148" s="2">
        <f>Forcing!M148-(N148-N147)*Je22_Wm2</f>
        <v>-0.38573006344258254</v>
      </c>
      <c r="BD148" s="2">
        <f>Forcing!C148-(T148-T147)*Je22_Wm2</f>
        <v>1.9201555148554488</v>
      </c>
      <c r="BE148" s="2">
        <f>Forcing!D148-(AF148-AF147)*Je22_Wm2</f>
        <v>0.36896921191088849</v>
      </c>
      <c r="BF148" s="2">
        <f>Forcing!E148-(AL148-AL147)*Je22_Wm2</f>
        <v>7.5209092530040128E-2</v>
      </c>
      <c r="BG148" s="2">
        <f>Forcing!F148-(Z148-Z147)*Je22_Wm2</f>
        <v>-8.1370793659414228E-2</v>
      </c>
      <c r="BH148" s="66">
        <f>Forcing!K148-(AR148-AR147)*Je22_Wm2</f>
        <v>-0.39266255438051512</v>
      </c>
    </row>
    <row r="149" spans="1:60">
      <c r="A149">
        <v>1994</v>
      </c>
      <c r="B149" s="1">
        <f t="shared" si="13"/>
        <v>64.040083188405788</v>
      </c>
      <c r="C149">
        <v>1994</v>
      </c>
      <c r="D149" s="46">
        <v>1.109375</v>
      </c>
      <c r="E149" s="46">
        <f>'KNMI Hist N'!Z147</f>
        <v>1.1529499999999804</v>
      </c>
      <c r="F149" s="1">
        <f t="shared" si="14"/>
        <v>0.69882759986352494</v>
      </c>
      <c r="G149" s="128">
        <v>45.989331903548603</v>
      </c>
      <c r="H149" s="129">
        <v>41.7662589384813</v>
      </c>
      <c r="I149" s="129">
        <v>49.914304477646198</v>
      </c>
      <c r="J149" s="129">
        <v>49.615650550201103</v>
      </c>
      <c r="K149" s="129">
        <v>46.269935410966902</v>
      </c>
      <c r="L149" s="129">
        <v>46.663877982569097</v>
      </c>
      <c r="M149" s="129">
        <v>41.705964061426897</v>
      </c>
      <c r="N149" s="129">
        <v>-30.4522871962808</v>
      </c>
      <c r="O149" s="129">
        <v>-32.070424354689898</v>
      </c>
      <c r="P149" s="129">
        <v>-28.118293789148201</v>
      </c>
      <c r="Q149" s="129">
        <v>-32.431681110374697</v>
      </c>
      <c r="R149" s="129">
        <v>-30.368647315353801</v>
      </c>
      <c r="S149" s="129">
        <v>-29.272389411837299</v>
      </c>
      <c r="T149" s="129">
        <v>68.660697460919195</v>
      </c>
      <c r="U149" s="129">
        <v>64.683687236655103</v>
      </c>
      <c r="V149" s="129">
        <v>70.717004846838293</v>
      </c>
      <c r="W149" s="129">
        <v>71.933875676753701</v>
      </c>
      <c r="X149" s="129">
        <v>67.421945053930202</v>
      </c>
      <c r="Y149" s="129">
        <v>68.546974490418805</v>
      </c>
      <c r="Z149" s="129">
        <v>-0.68864942954485997</v>
      </c>
      <c r="AA149" s="129">
        <v>2.58632031625873</v>
      </c>
      <c r="AB149" s="129">
        <v>0.89435992020004496</v>
      </c>
      <c r="AC149" s="129">
        <v>-4.6540846433174803</v>
      </c>
      <c r="AD149" s="129">
        <v>-4.5409255254310601</v>
      </c>
      <c r="AE149" s="129">
        <v>2.27108278456546</v>
      </c>
      <c r="AF149" s="129">
        <v>7.3118079598778101</v>
      </c>
      <c r="AG149" s="129">
        <v>7.3391446058324696</v>
      </c>
      <c r="AH149" s="129">
        <v>7.9513966471192603</v>
      </c>
      <c r="AI149" s="129">
        <v>4.1475652196726998</v>
      </c>
      <c r="AJ149" s="129">
        <v>9.5079098759653604</v>
      </c>
      <c r="AK149" s="129">
        <v>7.6130234507992798</v>
      </c>
      <c r="AL149" s="129">
        <v>-0.85653937644872102</v>
      </c>
      <c r="AM149" s="129">
        <v>-0.21527578233092601</v>
      </c>
      <c r="AN149" s="129">
        <v>-0.78419425529327402</v>
      </c>
      <c r="AO149" s="129">
        <v>-2.9468754839092499</v>
      </c>
      <c r="AP149" s="129">
        <v>0.74143282268219102</v>
      </c>
      <c r="AQ149" s="129">
        <v>-1.0777841833923401</v>
      </c>
      <c r="AR149" s="129">
        <v>-0.32395177198465902</v>
      </c>
      <c r="AS149" s="129">
        <v>-1.7434651072281799</v>
      </c>
      <c r="AT149" s="129">
        <v>4.1619376854765404</v>
      </c>
      <c r="AU149" s="129">
        <v>1.1603110300344199</v>
      </c>
      <c r="AV149" s="129">
        <v>-3.5900694884313902</v>
      </c>
      <c r="AW149" s="130">
        <v>-1.6084729797746899</v>
      </c>
      <c r="AY149" s="1">
        <f t="shared" si="15"/>
        <v>43.651077646537964</v>
      </c>
      <c r="AZ149" s="1">
        <f t="shared" si="12"/>
        <v>-2.3382542570106395</v>
      </c>
      <c r="BA149" s="1"/>
      <c r="BB149" s="58">
        <f>Forcing!B149-(G149-G148)*Je22_Wm2</f>
        <v>1.3613045136455435</v>
      </c>
      <c r="BC149" s="2">
        <f>Forcing!M149-(N149-N148)*Je22_Wm2</f>
        <v>-0.46625722046471846</v>
      </c>
      <c r="BD149" s="2">
        <f>Forcing!C149-(T149-T148)*Je22_Wm2</f>
        <v>1.9374006786834754</v>
      </c>
      <c r="BE149" s="2">
        <f>Forcing!D149-(AF149-AF148)*Je22_Wm2</f>
        <v>0.30928461204259039</v>
      </c>
      <c r="BF149" s="2">
        <f>Forcing!E149-(AL149-AL148)*Je22_Wm2</f>
        <v>8.5450191828903635E-2</v>
      </c>
      <c r="BG149" s="2">
        <f>Forcing!F149-(Z149-Z148)*Je22_Wm2</f>
        <v>-0.20405358038900312</v>
      </c>
      <c r="BH149" s="66">
        <f>Forcing!K149-(AR149-AR148)*Je22_Wm2</f>
        <v>-0.43237332671581497</v>
      </c>
    </row>
    <row r="150" spans="1:60">
      <c r="A150">
        <v>1995</v>
      </c>
      <c r="B150" s="1">
        <f t="shared" si="13"/>
        <v>65.686783993558763</v>
      </c>
      <c r="C150">
        <v>1995</v>
      </c>
      <c r="D150" s="46">
        <v>0.93582739999999998</v>
      </c>
      <c r="E150" s="46">
        <f>'KNMI Hist N'!Z148</f>
        <v>0.97879999999999734</v>
      </c>
      <c r="F150" s="1">
        <f t="shared" si="14"/>
        <v>0.72345701118813033</v>
      </c>
      <c r="G150" s="128">
        <v>47.098107609462602</v>
      </c>
      <c r="H150" s="129">
        <v>42.886606258414801</v>
      </c>
      <c r="I150" s="129">
        <v>51.048676000249699</v>
      </c>
      <c r="J150" s="129">
        <v>50.723089864978398</v>
      </c>
      <c r="K150" s="129">
        <v>47.109604224195103</v>
      </c>
      <c r="L150" s="129">
        <v>47.765355751842698</v>
      </c>
      <c r="M150" s="129">
        <v>43.055313557094898</v>
      </c>
      <c r="N150" s="129">
        <v>-31.2600928880818</v>
      </c>
      <c r="O150" s="129">
        <v>-33.0091923866648</v>
      </c>
      <c r="P150" s="129">
        <v>-28.612884172053299</v>
      </c>
      <c r="Q150" s="129">
        <v>-33.342899040956901</v>
      </c>
      <c r="R150" s="129">
        <v>-30.9783821911799</v>
      </c>
      <c r="S150" s="129">
        <v>-30.357106649553899</v>
      </c>
      <c r="T150" s="129">
        <v>70.152390492110399</v>
      </c>
      <c r="U150" s="129">
        <v>66.104072797952696</v>
      </c>
      <c r="V150" s="129">
        <v>72.1224189602557</v>
      </c>
      <c r="W150" s="129">
        <v>73.484789185238498</v>
      </c>
      <c r="X150" s="129">
        <v>68.887931615480099</v>
      </c>
      <c r="Y150" s="129">
        <v>70.162739901625002</v>
      </c>
      <c r="Z150" s="129">
        <v>-0.70840029138603799</v>
      </c>
      <c r="AA150" s="129">
        <v>2.6922582160751598</v>
      </c>
      <c r="AB150" s="129">
        <v>0.445960347607681</v>
      </c>
      <c r="AC150" s="129">
        <v>-4.4919015846229504</v>
      </c>
      <c r="AD150" s="129">
        <v>-4.4151502581843003</v>
      </c>
      <c r="AE150" s="129">
        <v>2.22683182219422</v>
      </c>
      <c r="AF150" s="129">
        <v>7.3992846739696203</v>
      </c>
      <c r="AG150" s="129">
        <v>7.5144009086611501</v>
      </c>
      <c r="AH150" s="129">
        <v>8.1528625044165199</v>
      </c>
      <c r="AI150" s="129">
        <v>4.27212446389278</v>
      </c>
      <c r="AJ150" s="129">
        <v>9.2688236588042106</v>
      </c>
      <c r="AK150" s="129">
        <v>7.7882118340734197</v>
      </c>
      <c r="AL150" s="129">
        <v>-0.83341480785145305</v>
      </c>
      <c r="AM150" s="129">
        <v>-0.44172212904798402</v>
      </c>
      <c r="AN150" s="129">
        <v>-1.10877355759656</v>
      </c>
      <c r="AO150" s="129">
        <v>-2.9846501511866199</v>
      </c>
      <c r="AP150" s="129">
        <v>0.95243672982525096</v>
      </c>
      <c r="AQ150" s="129">
        <v>-0.58436493125134503</v>
      </c>
      <c r="AR150" s="129">
        <v>2.5227341726426399E-2</v>
      </c>
      <c r="AS150" s="129">
        <v>-1.2422151157919199</v>
      </c>
      <c r="AT150" s="129">
        <v>4.7083992498827598</v>
      </c>
      <c r="AU150" s="129">
        <v>1.29745067129001</v>
      </c>
      <c r="AV150" s="129">
        <v>-3.13009591729953</v>
      </c>
      <c r="AW150" s="130">
        <v>-1.5074021794491801</v>
      </c>
      <c r="AY150" s="1">
        <f t="shared" si="15"/>
        <v>44.774994520487155</v>
      </c>
      <c r="AZ150" s="1">
        <f t="shared" si="12"/>
        <v>-2.3231130889754468</v>
      </c>
      <c r="BA150" s="1"/>
      <c r="BB150" s="58">
        <f>Forcing!B150-(G150-G149)*Je22_Wm2</f>
        <v>1.6319202866274065</v>
      </c>
      <c r="BC150" s="2">
        <f>Forcing!M150-(N150-N149)*Je22_Wm2</f>
        <v>-0.37249866539157872</v>
      </c>
      <c r="BD150" s="2">
        <f>Forcing!C150-(T150-T149)*Je22_Wm2</f>
        <v>1.9218986276302625</v>
      </c>
      <c r="BE150" s="2">
        <f>Forcing!D150-(AF150-AF149)*Je22_Wm2</f>
        <v>0.39582596054898589</v>
      </c>
      <c r="BF150" s="2">
        <f>Forcing!E150-(AL150-AL149)*Je22_Wm2</f>
        <v>-2.3083657098903407E-2</v>
      </c>
      <c r="BG150" s="2">
        <f>Forcing!F150-(Z150-Z149)*Je22_Wm2</f>
        <v>-0.17798771479662845</v>
      </c>
      <c r="BH150" s="66">
        <f>Forcing!K150-(AR150-AR149)*Je22_Wm2</f>
        <v>-0.34986322961458405</v>
      </c>
    </row>
    <row r="151" spans="1:60">
      <c r="A151">
        <v>1996</v>
      </c>
      <c r="B151" s="1">
        <f t="shared" si="13"/>
        <v>67.253997681159404</v>
      </c>
      <c r="C151">
        <v>1996</v>
      </c>
      <c r="D151" s="46">
        <v>1.0106520000000001</v>
      </c>
      <c r="E151" s="46">
        <f>'KNMI Hist N'!Z149</f>
        <v>1.0549500000000052</v>
      </c>
      <c r="F151" s="1">
        <f t="shared" si="14"/>
        <v>0.83840038755889068</v>
      </c>
      <c r="G151" s="128">
        <v>48.319306174685899</v>
      </c>
      <c r="H151" s="129">
        <v>44.196079754003499</v>
      </c>
      <c r="I151" s="129">
        <v>52.296175204932602</v>
      </c>
      <c r="J151" s="129">
        <v>51.819320513525803</v>
      </c>
      <c r="K151" s="129">
        <v>48.262340057599303</v>
      </c>
      <c r="L151" s="129">
        <v>48.839919823238397</v>
      </c>
      <c r="M151" s="129">
        <v>44.502001694815903</v>
      </c>
      <c r="N151" s="129">
        <v>-32.001632696109603</v>
      </c>
      <c r="O151" s="129">
        <v>-33.680325841301901</v>
      </c>
      <c r="P151" s="129">
        <v>-29.168635510449999</v>
      </c>
      <c r="Q151" s="129">
        <v>-33.756483665410201</v>
      </c>
      <c r="R151" s="129">
        <v>-31.8585619510669</v>
      </c>
      <c r="S151" s="129">
        <v>-31.5441565123188</v>
      </c>
      <c r="T151" s="129">
        <v>71.802098089340205</v>
      </c>
      <c r="U151" s="129">
        <v>67.629349070586102</v>
      </c>
      <c r="V151" s="129">
        <v>74.272038165995895</v>
      </c>
      <c r="W151" s="129">
        <v>75.296977683601497</v>
      </c>
      <c r="X151" s="129">
        <v>70.268831052306695</v>
      </c>
      <c r="Y151" s="129">
        <v>71.543294474210597</v>
      </c>
      <c r="Z151" s="129">
        <v>-0.69671714303532495</v>
      </c>
      <c r="AA151" s="129">
        <v>2.86785055640292</v>
      </c>
      <c r="AB151" s="129">
        <v>0.37753995581903699</v>
      </c>
      <c r="AC151" s="129">
        <v>-4.6277278241922302</v>
      </c>
      <c r="AD151" s="129">
        <v>-4.2128197364767104</v>
      </c>
      <c r="AE151" s="129">
        <v>2.1115713332703701</v>
      </c>
      <c r="AF151" s="129">
        <v>7.4392387957079498</v>
      </c>
      <c r="AG151" s="129">
        <v>8.0826257539984407</v>
      </c>
      <c r="AH151" s="129">
        <v>8.4076933532913998</v>
      </c>
      <c r="AI151" s="129">
        <v>4.1868367467419398</v>
      </c>
      <c r="AJ151" s="129">
        <v>9.0929584926155496</v>
      </c>
      <c r="AK151" s="129">
        <v>7.4260796318924003</v>
      </c>
      <c r="AL151" s="129">
        <v>-0.92984147351980995</v>
      </c>
      <c r="AM151" s="129">
        <v>-0.51045261621096205</v>
      </c>
      <c r="AN151" s="129">
        <v>-0.92723921058151404</v>
      </c>
      <c r="AO151" s="129">
        <v>-3.0996191355536098</v>
      </c>
      <c r="AP151" s="129">
        <v>0.94867421634570104</v>
      </c>
      <c r="AQ151" s="129">
        <v>-1.0605706215986499</v>
      </c>
      <c r="AR151" s="129">
        <v>0.23144543226548001</v>
      </c>
      <c r="AS151" s="129">
        <v>-0.92132936675337296</v>
      </c>
      <c r="AT151" s="129">
        <v>4.9234180616677898</v>
      </c>
      <c r="AU151" s="129">
        <v>1.33428790875241</v>
      </c>
      <c r="AV151" s="129">
        <v>-3.0315539284893802</v>
      </c>
      <c r="AW151" s="130">
        <v>-1.14759551385004</v>
      </c>
      <c r="AY151" s="1">
        <f t="shared" si="15"/>
        <v>45.844591004648905</v>
      </c>
      <c r="AZ151" s="1">
        <f t="shared" si="12"/>
        <v>-2.474715170036994</v>
      </c>
      <c r="BA151" s="1"/>
      <c r="BB151" s="58">
        <f>Forcing!B151-(G151-G150)*Je22_Wm2</f>
        <v>1.6568056909963325</v>
      </c>
      <c r="BC151" s="2">
        <f>Forcing!M151-(N151-N150)*Je22_Wm2</f>
        <v>-0.41514777921473478</v>
      </c>
      <c r="BD151" s="2">
        <f>Forcing!C151-(T151-T150)*Je22_Wm2</f>
        <v>1.8638115821202903</v>
      </c>
      <c r="BE151" s="2">
        <f>Forcing!D151-(AF151-AF150)*Je22_Wm2</f>
        <v>0.42692349040049737</v>
      </c>
      <c r="BF151" s="2">
        <f>Forcing!E151-(AL151-AL150)*Je22_Wm2</f>
        <v>3.7574459380049628E-2</v>
      </c>
      <c r="BG151" s="2">
        <f>Forcing!F151-(Z151-Z150)*Je22_Wm2</f>
        <v>-0.1975082351257928</v>
      </c>
      <c r="BH151" s="66">
        <f>Forcing!K151-(AR151-AR150)*Je22_Wm2</f>
        <v>-0.19261853422475228</v>
      </c>
    </row>
    <row r="152" spans="1:60">
      <c r="A152">
        <v>1997</v>
      </c>
      <c r="B152" s="1">
        <f t="shared" si="13"/>
        <v>69.060789951690808</v>
      </c>
      <c r="C152">
        <v>1997</v>
      </c>
      <c r="D152" s="46">
        <v>1.233384</v>
      </c>
      <c r="E152" s="46">
        <f>'KNMI Hist N'!Z150</f>
        <v>1.2749166666666791</v>
      </c>
      <c r="F152" s="1">
        <f t="shared" si="14"/>
        <v>0.85122018563095969</v>
      </c>
      <c r="G152" s="128">
        <v>49.798269888235197</v>
      </c>
      <c r="H152" s="129">
        <v>46.2261418785831</v>
      </c>
      <c r="I152" s="129">
        <v>53.538799574757803</v>
      </c>
      <c r="J152" s="129">
        <v>53.362991130999703</v>
      </c>
      <c r="K152" s="129">
        <v>49.912142024037401</v>
      </c>
      <c r="L152" s="129">
        <v>50.160434981362897</v>
      </c>
      <c r="M152" s="129">
        <v>45.589109739670498</v>
      </c>
      <c r="N152" s="129">
        <v>-32.643873189931398</v>
      </c>
      <c r="O152" s="129">
        <v>-34.605677634483797</v>
      </c>
      <c r="P152" s="129">
        <v>-29.5676765172778</v>
      </c>
      <c r="Q152" s="129">
        <v>-34.452749416508603</v>
      </c>
      <c r="R152" s="129">
        <v>-32.331962742639099</v>
      </c>
      <c r="S152" s="129">
        <v>-32.261299638747701</v>
      </c>
      <c r="T152" s="129">
        <v>73.446147440161198</v>
      </c>
      <c r="U152" s="129">
        <v>69.001666837767104</v>
      </c>
      <c r="V152" s="129">
        <v>75.976217053106097</v>
      </c>
      <c r="W152" s="129">
        <v>76.876219638584999</v>
      </c>
      <c r="X152" s="129">
        <v>72.135047902928605</v>
      </c>
      <c r="Y152" s="129">
        <v>73.241585768419398</v>
      </c>
      <c r="Z152" s="129">
        <v>-0.71574225149529702</v>
      </c>
      <c r="AA152" s="129">
        <v>3.0038622633527901</v>
      </c>
      <c r="AB152" s="129">
        <v>0.25381882714654302</v>
      </c>
      <c r="AC152" s="129">
        <v>-4.7799072687290698</v>
      </c>
      <c r="AD152" s="129">
        <v>-4.14017352053812</v>
      </c>
      <c r="AE152" s="129">
        <v>2.0836884412913701</v>
      </c>
      <c r="AF152" s="129">
        <v>7.6531698336686</v>
      </c>
      <c r="AG152" s="129">
        <v>8.5502310548000402</v>
      </c>
      <c r="AH152" s="129">
        <v>8.4861954182960897</v>
      </c>
      <c r="AI152" s="129">
        <v>3.9104338366865399</v>
      </c>
      <c r="AJ152" s="129">
        <v>9.6307313576708093</v>
      </c>
      <c r="AK152" s="129">
        <v>7.6882575008895202</v>
      </c>
      <c r="AL152" s="129">
        <v>-0.98391944543006304</v>
      </c>
      <c r="AM152" s="129">
        <v>-0.43366410558098301</v>
      </c>
      <c r="AN152" s="129">
        <v>-1.20879350512641</v>
      </c>
      <c r="AO152" s="129">
        <v>-3.3513363253885</v>
      </c>
      <c r="AP152" s="129">
        <v>1.09294997968353</v>
      </c>
      <c r="AQ152" s="129">
        <v>-1.0187532707379401</v>
      </c>
      <c r="AR152" s="129">
        <v>0.45901222308519601</v>
      </c>
      <c r="AS152" s="129">
        <v>-1.13527538292662</v>
      </c>
      <c r="AT152" s="129">
        <v>4.99252815609987</v>
      </c>
      <c r="AU152" s="129">
        <v>1.7894815638039201</v>
      </c>
      <c r="AV152" s="129">
        <v>-2.8985694905765098</v>
      </c>
      <c r="AW152" s="130">
        <v>-0.45310373097466</v>
      </c>
      <c r="AY152" s="1">
        <f t="shared" si="15"/>
        <v>47.214794610058235</v>
      </c>
      <c r="AZ152" s="1">
        <f t="shared" si="12"/>
        <v>-2.5834752781769623</v>
      </c>
      <c r="BA152" s="1"/>
      <c r="BB152" s="58">
        <f>Forcing!B152-(G152-G151)*Je22_Wm2</f>
        <v>1.5890735338858857</v>
      </c>
      <c r="BC152" s="2">
        <f>Forcing!M152-(N152-N151)*Je22_Wm2</f>
        <v>-0.47934365333666523</v>
      </c>
      <c r="BD152" s="2">
        <f>Forcing!C152-(T152-T151)*Je22_Wm2</f>
        <v>1.9086153531401637</v>
      </c>
      <c r="BE152" s="2">
        <f>Forcing!D152-(AF152-AF151)*Je22_Wm2</f>
        <v>0.3209058254264362</v>
      </c>
      <c r="BF152" s="2">
        <f>Forcing!E152-(AL152-AL151)*Je22_Wm2</f>
        <v>3.1002720556267172E-2</v>
      </c>
      <c r="BG152" s="2">
        <f>Forcing!F152-(Z152-Z151)*Je22_Wm2</f>
        <v>-0.17843840764635735</v>
      </c>
      <c r="BH152" s="66">
        <f>Forcing!K152-(AR152-AR151)*Je22_Wm2</f>
        <v>-0.17369897709904364</v>
      </c>
    </row>
    <row r="153" spans="1:60">
      <c r="A153">
        <v>1998</v>
      </c>
      <c r="B153" s="1">
        <f t="shared" si="13"/>
        <v>70.870657101449268</v>
      </c>
      <c r="C153">
        <v>1998</v>
      </c>
      <c r="D153" s="46">
        <v>1.0144709999999999</v>
      </c>
      <c r="E153" s="46">
        <f>'KNMI Hist N'!Z151</f>
        <v>1.0700666666666478</v>
      </c>
      <c r="F153" s="1">
        <f t="shared" si="14"/>
        <v>0.79703856919838589</v>
      </c>
      <c r="G153" s="128">
        <v>51.060756047893499</v>
      </c>
      <c r="H153" s="129">
        <v>47.788436165157997</v>
      </c>
      <c r="I153" s="129">
        <v>54.628490961709403</v>
      </c>
      <c r="J153" s="129">
        <v>54.307651806317701</v>
      </c>
      <c r="K153" s="129">
        <v>51.4267865152474</v>
      </c>
      <c r="L153" s="129">
        <v>51.101908673381999</v>
      </c>
      <c r="M153" s="129">
        <v>47.111262165546499</v>
      </c>
      <c r="N153" s="129">
        <v>-33.437269485136198</v>
      </c>
      <c r="O153" s="129">
        <v>-35.105832741999301</v>
      </c>
      <c r="P153" s="129">
        <v>-30.446191255040901</v>
      </c>
      <c r="Q153" s="129">
        <v>-35.566758769916603</v>
      </c>
      <c r="R153" s="129">
        <v>-33.247840978352002</v>
      </c>
      <c r="S153" s="129">
        <v>-32.8197236803721</v>
      </c>
      <c r="T153" s="129">
        <v>74.997352574731906</v>
      </c>
      <c r="U153" s="129">
        <v>70.103598110094893</v>
      </c>
      <c r="V153" s="129">
        <v>77.904995035463102</v>
      </c>
      <c r="W153" s="129">
        <v>78.207185945662204</v>
      </c>
      <c r="X153" s="129">
        <v>73.8055986235521</v>
      </c>
      <c r="Y153" s="129">
        <v>74.965385158887401</v>
      </c>
      <c r="Z153" s="129">
        <v>-0.509572109866682</v>
      </c>
      <c r="AA153" s="129">
        <v>3.3565187548911801</v>
      </c>
      <c r="AB153" s="129">
        <v>0.88500288784635395</v>
      </c>
      <c r="AC153" s="129">
        <v>-4.74097169916943</v>
      </c>
      <c r="AD153" s="129">
        <v>-4.0370619966422803</v>
      </c>
      <c r="AE153" s="129">
        <v>1.9886515037407699</v>
      </c>
      <c r="AF153" s="129">
        <v>7.8695740656573401</v>
      </c>
      <c r="AG153" s="129">
        <v>8.9426656082716001</v>
      </c>
      <c r="AH153" s="129">
        <v>8.5177649164680194</v>
      </c>
      <c r="AI153" s="129">
        <v>4.1547017763643996</v>
      </c>
      <c r="AJ153" s="129">
        <v>9.8524628650747399</v>
      </c>
      <c r="AK153" s="129">
        <v>7.8802751621079601</v>
      </c>
      <c r="AL153" s="129">
        <v>-0.97803914092188404</v>
      </c>
      <c r="AM153" s="129">
        <v>-0.30681895629081901</v>
      </c>
      <c r="AN153" s="129">
        <v>-1.6768488087144</v>
      </c>
      <c r="AO153" s="129">
        <v>-3.0068648840054202</v>
      </c>
      <c r="AP153" s="129">
        <v>0.90478907317532897</v>
      </c>
      <c r="AQ153" s="129">
        <v>-0.80445212877410299</v>
      </c>
      <c r="AR153" s="129">
        <v>0.680376510939251</v>
      </c>
      <c r="AS153" s="129">
        <v>-1.0841581502650399</v>
      </c>
      <c r="AT153" s="129">
        <v>5.4351138190952897</v>
      </c>
      <c r="AU153" s="129">
        <v>2.2207553232446098</v>
      </c>
      <c r="AV153" s="129">
        <v>-2.9797576625153499</v>
      </c>
      <c r="AW153" s="130">
        <v>-0.190070774863248</v>
      </c>
      <c r="AY153" s="1">
        <f t="shared" si="15"/>
        <v>48.622422415403733</v>
      </c>
      <c r="AZ153" s="1">
        <f t="shared" si="12"/>
        <v>-2.4383336324897655</v>
      </c>
      <c r="BA153" s="1"/>
      <c r="BB153" s="58">
        <f>Forcing!B153-(G153-G152)*Je22_Wm2</f>
        <v>1.8844260948521945</v>
      </c>
      <c r="BC153" s="2">
        <f>Forcing!M153-(N153-N152)*Je22_Wm2</f>
        <v>-0.38763590067781883</v>
      </c>
      <c r="BD153" s="2">
        <f>Forcing!C153-(T153-T152)*Je22_Wm2</f>
        <v>2.0133916114315906</v>
      </c>
      <c r="BE153" s="2">
        <f>Forcing!D153-(AF153-AF152)*Je22_Wm2</f>
        <v>0.31937497193499242</v>
      </c>
      <c r="BF153" s="2">
        <f>Forcing!E153-(AL153-AL152)*Je22_Wm2</f>
        <v>4.8805830900420837E-2</v>
      </c>
      <c r="BG153" s="2">
        <f>Forcing!F153-(Z153-Z152)*Je22_Wm2</f>
        <v>-0.31828465795136995</v>
      </c>
      <c r="BH153" s="66">
        <f>Forcing!K153-(AR153-AR152)*Je22_Wm2</f>
        <v>-0.10835932275736815</v>
      </c>
    </row>
    <row r="154" spans="1:60">
      <c r="A154">
        <v>1999</v>
      </c>
      <c r="B154" s="1">
        <f t="shared" si="13"/>
        <v>72.515105571658609</v>
      </c>
      <c r="C154">
        <v>1999</v>
      </c>
      <c r="D154" s="46">
        <v>1.0279339999999999</v>
      </c>
      <c r="E154" s="46">
        <f>'KNMI Hist N'!Z152</f>
        <v>1.0772333333333297</v>
      </c>
      <c r="F154" s="1">
        <f t="shared" si="14"/>
        <v>0.80858428434199503</v>
      </c>
      <c r="G154" s="128">
        <v>52.365221801917599</v>
      </c>
      <c r="H154" s="129">
        <v>49.013508152936502</v>
      </c>
      <c r="I154" s="129">
        <v>55.815351653718601</v>
      </c>
      <c r="J154" s="129">
        <v>55.583371498349202</v>
      </c>
      <c r="K154" s="129">
        <v>52.594614977804099</v>
      </c>
      <c r="L154" s="129">
        <v>52.370157874451003</v>
      </c>
      <c r="M154" s="129">
        <v>48.814326654246202</v>
      </c>
      <c r="N154" s="129">
        <v>-34.309373849266997</v>
      </c>
      <c r="O154" s="129">
        <v>-35.652970533489402</v>
      </c>
      <c r="P154" s="129">
        <v>-31.738611149993201</v>
      </c>
      <c r="Q154" s="129">
        <v>-36.4492721030458</v>
      </c>
      <c r="R154" s="129">
        <v>-34.011218056273997</v>
      </c>
      <c r="S154" s="129">
        <v>-33.694797403532398</v>
      </c>
      <c r="T154" s="129">
        <v>76.707514181988103</v>
      </c>
      <c r="U154" s="129">
        <v>71.850185295048703</v>
      </c>
      <c r="V154" s="129">
        <v>79.832240774837004</v>
      </c>
      <c r="W154" s="129">
        <v>79.935201495380397</v>
      </c>
      <c r="X154" s="129">
        <v>75.416534843761994</v>
      </c>
      <c r="Y154" s="129">
        <v>76.503408500912599</v>
      </c>
      <c r="Z154" s="129">
        <v>-0.30573278018327898</v>
      </c>
      <c r="AA154" s="129">
        <v>3.7417116770897199</v>
      </c>
      <c r="AB154" s="129">
        <v>0.48608545985832002</v>
      </c>
      <c r="AC154" s="129">
        <v>-4.4545193973669699</v>
      </c>
      <c r="AD154" s="129">
        <v>-3.3962937632331598</v>
      </c>
      <c r="AE154" s="129">
        <v>2.0943521227356898</v>
      </c>
      <c r="AF154" s="129">
        <v>7.9631799974060904</v>
      </c>
      <c r="AG154" s="129">
        <v>9.1521164775605097</v>
      </c>
      <c r="AH154" s="129">
        <v>8.4560417273822992</v>
      </c>
      <c r="AI154" s="129">
        <v>4.5684053767993804</v>
      </c>
      <c r="AJ154" s="129">
        <v>9.7505080268340691</v>
      </c>
      <c r="AK154" s="129">
        <v>7.8888283784541802</v>
      </c>
      <c r="AL154" s="129">
        <v>-0.97549217760754603</v>
      </c>
      <c r="AM154" s="129">
        <v>-0.26659323523528899</v>
      </c>
      <c r="AN154" s="129">
        <v>-1.77622763530219</v>
      </c>
      <c r="AO154" s="129">
        <v>-2.5655770865145402</v>
      </c>
      <c r="AP154" s="129">
        <v>0.745219580722987</v>
      </c>
      <c r="AQ154" s="129">
        <v>-1.01428251170869</v>
      </c>
      <c r="AR154" s="129">
        <v>0.911828106313752</v>
      </c>
      <c r="AS154" s="129">
        <v>-0.49148832192603897</v>
      </c>
      <c r="AT154" s="129">
        <v>5.3158269215866998</v>
      </c>
      <c r="AU154" s="129">
        <v>2.5486417236751802</v>
      </c>
      <c r="AV154" s="129">
        <v>-3.1221831845084802</v>
      </c>
      <c r="AW154" s="130">
        <v>0.30834339274140798</v>
      </c>
      <c r="AY154" s="1">
        <f t="shared" si="15"/>
        <v>49.991923478650122</v>
      </c>
      <c r="AZ154" s="1">
        <f t="shared" si="12"/>
        <v>-2.3732983232674769</v>
      </c>
      <c r="BA154" s="1"/>
      <c r="BB154" s="58">
        <f>Forcing!B154-(G154-G153)*Je22_Wm2</f>
        <v>1.9823367667510334</v>
      </c>
      <c r="BC154" s="2">
        <f>Forcing!M154-(N154-N153)*Je22_Wm2</f>
        <v>-0.34122418987477399</v>
      </c>
      <c r="BD154" s="2">
        <f>Forcing!C154-(T154-T153)*Je22_Wm2</f>
        <v>1.9591296418939017</v>
      </c>
      <c r="BE154" s="2">
        <f>Forcing!D154-(AF154-AF153)*Je22_Wm2</f>
        <v>0.39563271638402608</v>
      </c>
      <c r="BF154" s="2">
        <f>Forcing!E154-(AL154-AL153)*Je22_Wm2</f>
        <v>9.3748635781796097E-2</v>
      </c>
      <c r="BG154" s="2">
        <f>Forcing!F154-(Z154-Z153)*Je22_Wm2</f>
        <v>-0.31683722373339329</v>
      </c>
      <c r="BH154" s="66">
        <f>Forcing!K154-(AR154-AR153)*Je22_Wm2</f>
        <v>-7.5678040727565107E-2</v>
      </c>
    </row>
    <row r="155" spans="1:60">
      <c r="A155">
        <v>2000</v>
      </c>
      <c r="B155" s="1">
        <f t="shared" si="13"/>
        <v>74.227085442834138</v>
      </c>
      <c r="C155">
        <v>2000</v>
      </c>
      <c r="D155" s="46">
        <v>1.0983449999999999</v>
      </c>
      <c r="E155" s="46">
        <f>'KNMI Hist N'!Z153</f>
        <v>1.1542833333333153</v>
      </c>
      <c r="F155" s="1">
        <f t="shared" si="14"/>
        <v>0.83096432719686697</v>
      </c>
      <c r="G155" s="128">
        <v>53.664892229349199</v>
      </c>
      <c r="H155" s="129">
        <v>50.486800128841303</v>
      </c>
      <c r="I155" s="129">
        <v>56.432423746613701</v>
      </c>
      <c r="J155" s="129">
        <v>57.084052096723603</v>
      </c>
      <c r="K155" s="129">
        <v>53.996508747184599</v>
      </c>
      <c r="L155" s="129">
        <v>53.890271691804699</v>
      </c>
      <c r="M155" s="129">
        <v>50.099296964927298</v>
      </c>
      <c r="N155" s="129">
        <v>-35.0985546067039</v>
      </c>
      <c r="O155" s="129">
        <v>-36.254356121480001</v>
      </c>
      <c r="P155" s="129">
        <v>-32.624511661100399</v>
      </c>
      <c r="Q155" s="129">
        <v>-37.047470745340704</v>
      </c>
      <c r="R155" s="129">
        <v>-34.616287429825299</v>
      </c>
      <c r="S155" s="129">
        <v>-34.950147075772797</v>
      </c>
      <c r="T155" s="129">
        <v>78.372639501633003</v>
      </c>
      <c r="U155" s="129">
        <v>73.658678167100305</v>
      </c>
      <c r="V155" s="129">
        <v>81.348281490893001</v>
      </c>
      <c r="W155" s="129">
        <v>81.880081731655494</v>
      </c>
      <c r="X155" s="129">
        <v>76.983008845119798</v>
      </c>
      <c r="Y155" s="129">
        <v>77.993147273396701</v>
      </c>
      <c r="Z155" s="129">
        <v>-0.272862385092771</v>
      </c>
      <c r="AA155" s="129">
        <v>3.9857922990463499</v>
      </c>
      <c r="AB155" s="129">
        <v>3.62191872979424E-2</v>
      </c>
      <c r="AC155" s="129">
        <v>-4.2195815088795801</v>
      </c>
      <c r="AD155" s="129">
        <v>-3.13012550730148</v>
      </c>
      <c r="AE155" s="129">
        <v>1.96338360437291</v>
      </c>
      <c r="AF155" s="129">
        <v>8.1211920463986296</v>
      </c>
      <c r="AG155" s="129">
        <v>9.3032130121330798</v>
      </c>
      <c r="AH155" s="129">
        <v>8.9139258246598292</v>
      </c>
      <c r="AI155" s="129">
        <v>5.0666390210874299</v>
      </c>
      <c r="AJ155" s="129">
        <v>9.4418790290479109</v>
      </c>
      <c r="AK155" s="129">
        <v>7.8803033450648803</v>
      </c>
      <c r="AL155" s="129">
        <v>-0.92732577839202102</v>
      </c>
      <c r="AM155" s="129">
        <v>0.227832982199971</v>
      </c>
      <c r="AN155" s="129">
        <v>-1.53644432862115</v>
      </c>
      <c r="AO155" s="129">
        <v>-2.6535592564425299</v>
      </c>
      <c r="AP155" s="129">
        <v>0.53650191526549895</v>
      </c>
      <c r="AQ155" s="129">
        <v>-1.2109602043618799</v>
      </c>
      <c r="AR155" s="129">
        <v>1.05869660779002</v>
      </c>
      <c r="AS155" s="129">
        <v>-0.46785142570982802</v>
      </c>
      <c r="AT155" s="129">
        <v>5.3980642455416303</v>
      </c>
      <c r="AU155" s="129">
        <v>2.87924422046693</v>
      </c>
      <c r="AV155" s="129">
        <v>-2.9163524260828702</v>
      </c>
      <c r="AW155" s="130">
        <v>0.400378424734259</v>
      </c>
      <c r="AY155" s="1">
        <f t="shared" si="15"/>
        <v>51.253785385632952</v>
      </c>
      <c r="AZ155" s="1">
        <f t="shared" si="12"/>
        <v>-2.4111068437162473</v>
      </c>
      <c r="BA155" s="1"/>
      <c r="BB155" s="58">
        <f>Forcing!B155-(G155-G154)*Je22_Wm2</f>
        <v>2.0776546645649763</v>
      </c>
      <c r="BC155" s="2">
        <f>Forcing!M155-(N155-N154)*Je22_Wm2</f>
        <v>-0.39703174963168358</v>
      </c>
      <c r="BD155" s="2">
        <f>Forcing!C155-(T155-T154)*Je22_Wm2</f>
        <v>2.0222571765005166</v>
      </c>
      <c r="BE155" s="2">
        <f>Forcing!D155-(AF155-AF154)*Je22_Wm2</f>
        <v>0.35563651757563319</v>
      </c>
      <c r="BF155" s="2">
        <f>Forcing!E155-(AL155-AL154)*Je22_Wm2</f>
        <v>0.10758066608715897</v>
      </c>
      <c r="BG155" s="2">
        <f>Forcing!F155-(Z155-Z154)*Je22_Wm2</f>
        <v>-0.21066551535120548</v>
      </c>
      <c r="BH155" s="66">
        <f>Forcing!K155-(AR155-AR154)*Je22_Wm2</f>
        <v>-3.4775394167624041E-3</v>
      </c>
    </row>
    <row r="156" spans="1:60">
      <c r="A156">
        <v>2001</v>
      </c>
      <c r="B156" s="1">
        <f t="shared" si="13"/>
        <v>75.916226988727857</v>
      </c>
      <c r="C156">
        <v>2001</v>
      </c>
      <c r="D156" s="46">
        <v>0.99956880000000004</v>
      </c>
      <c r="E156" s="46">
        <f>'KNMI Hist N'!Z154</f>
        <v>1.0602333333333338</v>
      </c>
      <c r="F156" s="1">
        <f t="shared" si="14"/>
        <v>0.8706074097669031</v>
      </c>
      <c r="G156" s="128">
        <v>55.041435416078201</v>
      </c>
      <c r="H156" s="129">
        <v>52.107891612552997</v>
      </c>
      <c r="I156" s="129">
        <v>57.624443931268601</v>
      </c>
      <c r="J156" s="129">
        <v>58.390467441539599</v>
      </c>
      <c r="K156" s="129">
        <v>55.355560021799498</v>
      </c>
      <c r="L156" s="129">
        <v>55.091651555145297</v>
      </c>
      <c r="M156" s="129">
        <v>51.678597934163299</v>
      </c>
      <c r="N156" s="129">
        <v>-35.7545623928591</v>
      </c>
      <c r="O156" s="129">
        <v>-36.714401774422598</v>
      </c>
      <c r="P156" s="129">
        <v>-33.074175125882299</v>
      </c>
      <c r="Q156" s="129">
        <v>-37.973947598100203</v>
      </c>
      <c r="R156" s="129">
        <v>-35.352799343494802</v>
      </c>
      <c r="S156" s="129">
        <v>-35.657488122395598</v>
      </c>
      <c r="T156" s="129">
        <v>80.107989002238497</v>
      </c>
      <c r="U156" s="129">
        <v>75.543421248927501</v>
      </c>
      <c r="V156" s="129">
        <v>83.233966731809602</v>
      </c>
      <c r="W156" s="129">
        <v>83.394968557867003</v>
      </c>
      <c r="X156" s="129">
        <v>78.562842607536595</v>
      </c>
      <c r="Y156" s="129">
        <v>79.804745865052197</v>
      </c>
      <c r="Z156" s="129">
        <v>-0.38412297798324402</v>
      </c>
      <c r="AA156" s="129">
        <v>4.1139454923775398</v>
      </c>
      <c r="AB156" s="129">
        <v>-0.31526812706115998</v>
      </c>
      <c r="AC156" s="129">
        <v>-4.1526685018754002</v>
      </c>
      <c r="AD156" s="129">
        <v>-3.1288116430506299</v>
      </c>
      <c r="AE156" s="129">
        <v>1.56218788969342</v>
      </c>
      <c r="AF156" s="129">
        <v>8.2981806853551898</v>
      </c>
      <c r="AG156" s="129">
        <v>9.4013437095973096</v>
      </c>
      <c r="AH156" s="129">
        <v>9.3486015381679497</v>
      </c>
      <c r="AI156" s="129">
        <v>5.1164759634980301</v>
      </c>
      <c r="AJ156" s="129">
        <v>9.6589373269854093</v>
      </c>
      <c r="AK156" s="129">
        <v>7.9655448885272797</v>
      </c>
      <c r="AL156" s="129">
        <v>-0.86120298500161496</v>
      </c>
      <c r="AM156" s="129">
        <v>0.16671603353425199</v>
      </c>
      <c r="AN156" s="129">
        <v>-1.59672834717356</v>
      </c>
      <c r="AO156" s="129">
        <v>-2.3866386803228798</v>
      </c>
      <c r="AP156" s="129">
        <v>0.62352980107473499</v>
      </c>
      <c r="AQ156" s="129">
        <v>-1.11289373212061</v>
      </c>
      <c r="AR156" s="129">
        <v>1.2929521718352901</v>
      </c>
      <c r="AS156" s="129">
        <v>5.0605747521431004E-3</v>
      </c>
      <c r="AT156" s="129">
        <v>5.5019215935733197</v>
      </c>
      <c r="AU156" s="129">
        <v>2.9378384939916802</v>
      </c>
      <c r="AV156" s="129">
        <v>-2.8968687267106201</v>
      </c>
      <c r="AW156" s="130">
        <v>0.91680892356993704</v>
      </c>
      <c r="AY156" s="1">
        <f t="shared" si="15"/>
        <v>52.699233503585013</v>
      </c>
      <c r="AZ156" s="1">
        <f t="shared" si="12"/>
        <v>-2.3422019124931879</v>
      </c>
      <c r="BA156" s="1"/>
      <c r="BB156" s="58">
        <f>Forcing!B156-(G156-G155)*Je22_Wm2</f>
        <v>2.0536566810412897</v>
      </c>
      <c r="BC156" s="2">
        <f>Forcing!M156-(N156-N155)*Je22_Wm2</f>
        <v>-0.47939916479762062</v>
      </c>
      <c r="BD156" s="2">
        <f>Forcing!C156-(T156-T155)*Je22_Wm2</f>
        <v>2.012217960123988</v>
      </c>
      <c r="BE156" s="2">
        <f>Forcing!D156-(AF156-AF155)*Je22_Wm2</f>
        <v>0.34385205520797607</v>
      </c>
      <c r="BF156" s="2">
        <f>Forcing!E156-(AL156-AL155)*Je22_Wm2</f>
        <v>8.6370745304557822E-2</v>
      </c>
      <c r="BG156" s="2">
        <f>Forcing!F156-(Z156-Z155)*Je22_Wm2</f>
        <v>-0.12116017181501626</v>
      </c>
      <c r="BH156" s="66">
        <f>Forcing!K156-(AR156-AR155)*Je22_Wm2</f>
        <v>-5.7744905272112762E-2</v>
      </c>
    </row>
    <row r="157" spans="1:60">
      <c r="A157">
        <v>2002</v>
      </c>
      <c r="B157" s="1">
        <f t="shared" si="13"/>
        <v>77.62669140096618</v>
      </c>
      <c r="C157">
        <v>2002</v>
      </c>
      <c r="D157" s="46">
        <v>1.1248279999999999</v>
      </c>
      <c r="E157" s="46">
        <f>'KNMI Hist N'!Z155</f>
        <v>1.183849999999983</v>
      </c>
      <c r="F157" s="1">
        <f t="shared" si="14"/>
        <v>0.85855904171465547</v>
      </c>
      <c r="G157" s="128">
        <v>56.468780827632301</v>
      </c>
      <c r="H157" s="129">
        <v>53.596859145112703</v>
      </c>
      <c r="I157" s="129">
        <v>59.3366832109635</v>
      </c>
      <c r="J157" s="129">
        <v>59.846940366002798</v>
      </c>
      <c r="K157" s="129">
        <v>56.716714794457097</v>
      </c>
      <c r="L157" s="129">
        <v>56.315458811449602</v>
      </c>
      <c r="M157" s="129">
        <v>53.0000286378081</v>
      </c>
      <c r="N157" s="129">
        <v>-36.505531494282799</v>
      </c>
      <c r="O157" s="129">
        <v>-37.481801777209299</v>
      </c>
      <c r="P157" s="129">
        <v>-33.561841961335503</v>
      </c>
      <c r="Q157" s="129">
        <v>-38.662713370571304</v>
      </c>
      <c r="R157" s="129">
        <v>-36.077451749622298</v>
      </c>
      <c r="S157" s="129">
        <v>-36.7438486126755</v>
      </c>
      <c r="T157" s="129">
        <v>81.644096340408396</v>
      </c>
      <c r="U157" s="129">
        <v>77.146003727619998</v>
      </c>
      <c r="V157" s="129">
        <v>84.7439928542519</v>
      </c>
      <c r="W157" s="129">
        <v>84.673765880883593</v>
      </c>
      <c r="X157" s="129">
        <v>80.204094401708801</v>
      </c>
      <c r="Y157" s="129">
        <v>81.452624837577702</v>
      </c>
      <c r="Z157" s="129">
        <v>-0.37456479551879002</v>
      </c>
      <c r="AA157" s="129">
        <v>4.2214331363236104</v>
      </c>
      <c r="AB157" s="129">
        <v>-0.68365011834366596</v>
      </c>
      <c r="AC157" s="129">
        <v>-3.8566217240875398</v>
      </c>
      <c r="AD157" s="129">
        <v>-2.8155233155930199</v>
      </c>
      <c r="AE157" s="129">
        <v>1.2615380441066699</v>
      </c>
      <c r="AF157" s="129">
        <v>8.5609096925601804</v>
      </c>
      <c r="AG157" s="129">
        <v>9.4107548114248498</v>
      </c>
      <c r="AH157" s="129">
        <v>9.9459537548064194</v>
      </c>
      <c r="AI157" s="129">
        <v>5.4852845848084399</v>
      </c>
      <c r="AJ157" s="129">
        <v>9.8420257938839999</v>
      </c>
      <c r="AK157" s="129">
        <v>8.1205295178772108</v>
      </c>
      <c r="AL157" s="129">
        <v>-0.79254636465157202</v>
      </c>
      <c r="AM157" s="129">
        <v>2.70324012905995E-2</v>
      </c>
      <c r="AN157" s="129">
        <v>-1.13959243737713</v>
      </c>
      <c r="AO157" s="129">
        <v>-2.2536734861724801</v>
      </c>
      <c r="AP157" s="129">
        <v>0.66926379511990897</v>
      </c>
      <c r="AQ157" s="129">
        <v>-1.2657620961187499</v>
      </c>
      <c r="AR157" s="129">
        <v>1.52765969782624</v>
      </c>
      <c r="AS157" s="129">
        <v>0.45977100554831002</v>
      </c>
      <c r="AT157" s="129">
        <v>5.3808450388002704</v>
      </c>
      <c r="AU157" s="129">
        <v>3.2556540132701799</v>
      </c>
      <c r="AV157" s="129">
        <v>-2.97528198767957</v>
      </c>
      <c r="AW157" s="130">
        <v>1.5173104191920099</v>
      </c>
      <c r="AY157" s="1">
        <f t="shared" si="15"/>
        <v>54.06002307634165</v>
      </c>
      <c r="AZ157" s="1">
        <f t="shared" si="12"/>
        <v>-2.4087577512906506</v>
      </c>
      <c r="BA157" s="1"/>
      <c r="BB157" s="58">
        <f>Forcing!B157-(G157-G156)*Je22_Wm2</f>
        <v>2.0306284994249038</v>
      </c>
      <c r="BC157" s="2">
        <f>Forcing!M157-(N157-N156)*Je22_Wm2</f>
        <v>-0.42042818801588278</v>
      </c>
      <c r="BD157" s="2">
        <f>Forcing!C157-(T157-T156)*Je22_Wm2</f>
        <v>2.1761573429964929</v>
      </c>
      <c r="BE157" s="2">
        <f>Forcing!D157-(AF157-AF156)*Je22_Wm2</f>
        <v>0.29060728652570084</v>
      </c>
      <c r="BF157" s="2">
        <f>Forcing!E157-(AL157-AL156)*Je22_Wm2</f>
        <v>9.6623238762623326E-2</v>
      </c>
      <c r="BG157" s="2">
        <f>Forcing!F157-(Z157-Z156)*Je22_Wm2</f>
        <v>-0.19618863131042594</v>
      </c>
      <c r="BH157" s="66">
        <f>Forcing!K157-(AR157-AR156)*Je22_Wm2</f>
        <v>-0.10154177364037989</v>
      </c>
    </row>
    <row r="158" spans="1:60">
      <c r="A158">
        <v>2003</v>
      </c>
      <c r="B158" s="1">
        <f t="shared" si="13"/>
        <v>79.298935845410625</v>
      </c>
      <c r="C158">
        <v>2003</v>
      </c>
      <c r="D158" s="46">
        <v>0.95209960000000005</v>
      </c>
      <c r="E158" s="46">
        <f>'KNMI Hist N'!Z156</f>
        <v>1.0160999999999945</v>
      </c>
      <c r="F158" s="1">
        <f t="shared" si="14"/>
        <v>0.81459196959605873</v>
      </c>
      <c r="G158" s="128">
        <v>57.806520896640698</v>
      </c>
      <c r="H158" s="129">
        <v>54.995428447573197</v>
      </c>
      <c r="I158" s="129">
        <v>60.528330676542197</v>
      </c>
      <c r="J158" s="129">
        <v>61.356211415299903</v>
      </c>
      <c r="K158" s="129">
        <v>58.141004777840003</v>
      </c>
      <c r="L158" s="129">
        <v>57.559311481173502</v>
      </c>
      <c r="M158" s="129">
        <v>54.258838581415503</v>
      </c>
      <c r="N158" s="129">
        <v>-37.105350046663098</v>
      </c>
      <c r="O158" s="129">
        <v>-37.979499218950998</v>
      </c>
      <c r="P158" s="129">
        <v>-33.871983974972402</v>
      </c>
      <c r="Q158" s="129">
        <v>-39.051312298427703</v>
      </c>
      <c r="R158" s="129">
        <v>-36.831267668987799</v>
      </c>
      <c r="S158" s="129">
        <v>-37.792687071976601</v>
      </c>
      <c r="T158" s="129">
        <v>83.397799990381102</v>
      </c>
      <c r="U158" s="129">
        <v>79.153214517651406</v>
      </c>
      <c r="V158" s="129">
        <v>86.212101484540895</v>
      </c>
      <c r="W158" s="129">
        <v>86.316085480424206</v>
      </c>
      <c r="X158" s="129">
        <v>81.721752405416098</v>
      </c>
      <c r="Y158" s="129">
        <v>83.585846063872907</v>
      </c>
      <c r="Z158" s="129">
        <v>-0.47698532883626299</v>
      </c>
      <c r="AA158" s="129">
        <v>4.3397478940294398</v>
      </c>
      <c r="AB158" s="129">
        <v>-1.1597440288204599</v>
      </c>
      <c r="AC158" s="129">
        <v>-3.8699471035002802</v>
      </c>
      <c r="AD158" s="129">
        <v>-2.9492600374924298</v>
      </c>
      <c r="AE158" s="129">
        <v>1.2542766316024201</v>
      </c>
      <c r="AF158" s="129">
        <v>8.8634555344255705</v>
      </c>
      <c r="AG158" s="129">
        <v>9.6853659217899093</v>
      </c>
      <c r="AH158" s="129">
        <v>10.151320579083499</v>
      </c>
      <c r="AI158" s="129">
        <v>5.7843067501875902</v>
      </c>
      <c r="AJ158" s="129">
        <v>10.071669759201001</v>
      </c>
      <c r="AK158" s="129">
        <v>8.6246146618657296</v>
      </c>
      <c r="AL158" s="129">
        <v>-0.72653492824301802</v>
      </c>
      <c r="AM158" s="129">
        <v>0.25355135805131301</v>
      </c>
      <c r="AN158" s="129">
        <v>-0.95435497486461096</v>
      </c>
      <c r="AO158" s="129">
        <v>-2.6204804115176001</v>
      </c>
      <c r="AP158" s="129">
        <v>0.76539068981712199</v>
      </c>
      <c r="AQ158" s="129">
        <v>-1.07678130270131</v>
      </c>
      <c r="AR158" s="129">
        <v>1.82095328606266</v>
      </c>
      <c r="AS158" s="129">
        <v>0.54944137219917799</v>
      </c>
      <c r="AT158" s="129">
        <v>5.4364357671480503</v>
      </c>
      <c r="AU158" s="129">
        <v>3.6975262817304499</v>
      </c>
      <c r="AV158" s="129">
        <v>-2.8730098707901801</v>
      </c>
      <c r="AW158" s="130">
        <v>2.2943728800258398</v>
      </c>
      <c r="AY158" s="1">
        <f t="shared" si="15"/>
        <v>55.773338507126951</v>
      </c>
      <c r="AZ158" s="1">
        <f t="shared" si="12"/>
        <v>-2.0331823895137475</v>
      </c>
      <c r="BA158" s="1"/>
      <c r="BB158" s="58">
        <f>Forcing!B158-(G158-G157)*Je22_Wm2</f>
        <v>1.945193417145785</v>
      </c>
      <c r="BC158" s="2">
        <f>Forcing!M158-(N158-N157)*Je22_Wm2</f>
        <v>-0.5142926789718345</v>
      </c>
      <c r="BD158" s="2">
        <f>Forcing!C158-(T158-T157)*Je22_Wm2</f>
        <v>2.0862500333669489</v>
      </c>
      <c r="BE158" s="2">
        <f>Forcing!D158-(AF158-AF157)*Je22_Wm2</f>
        <v>0.26588103220159276</v>
      </c>
      <c r="BF158" s="2">
        <f>Forcing!E158-(AL158-AL157)*Je22_Wm2</f>
        <v>3.0232497990287967E-2</v>
      </c>
      <c r="BG158" s="2">
        <f>Forcing!F158-(Z158-Z157)*Je22_Wm2</f>
        <v>-0.12664984880984931</v>
      </c>
      <c r="BH158" s="66">
        <f>Forcing!K158-(AR158-AR157)*Je22_Wm2</f>
        <v>-0.25615671829481684</v>
      </c>
    </row>
    <row r="159" spans="1:60">
      <c r="A159">
        <v>2004</v>
      </c>
      <c r="B159" s="1">
        <f t="shared" si="13"/>
        <v>80.914698808373586</v>
      </c>
      <c r="C159">
        <v>2004</v>
      </c>
      <c r="D159" s="46">
        <v>1.054678</v>
      </c>
      <c r="E159" s="46">
        <f>'KNMI Hist N'!Z157</f>
        <v>1.1113166666666625</v>
      </c>
      <c r="F159" s="1">
        <f t="shared" si="14"/>
        <v>0.83371082999167057</v>
      </c>
      <c r="G159" s="128">
        <v>59.092265431806403</v>
      </c>
      <c r="H159" s="129">
        <v>56.324909196051301</v>
      </c>
      <c r="I159" s="129">
        <v>61.596290032139997</v>
      </c>
      <c r="J159" s="129">
        <v>63.051870789421301</v>
      </c>
      <c r="K159" s="129">
        <v>59.4729017003989</v>
      </c>
      <c r="L159" s="129">
        <v>58.608703062140897</v>
      </c>
      <c r="M159" s="129">
        <v>55.498917810685803</v>
      </c>
      <c r="N159" s="129">
        <v>-37.766827318908</v>
      </c>
      <c r="O159" s="129">
        <v>-38.738321163712897</v>
      </c>
      <c r="P159" s="129">
        <v>-34.402381197336297</v>
      </c>
      <c r="Q159" s="129">
        <v>-39.759348219274401</v>
      </c>
      <c r="R159" s="129">
        <v>-37.438244401726202</v>
      </c>
      <c r="S159" s="129">
        <v>-38.495841612490501</v>
      </c>
      <c r="T159" s="129">
        <v>85.066105300986194</v>
      </c>
      <c r="U159" s="129">
        <v>81.050595075736098</v>
      </c>
      <c r="V159" s="129">
        <v>87.876458747177196</v>
      </c>
      <c r="W159" s="129">
        <v>87.907298084031297</v>
      </c>
      <c r="X159" s="129">
        <v>83.268065110023898</v>
      </c>
      <c r="Y159" s="129">
        <v>85.228109487962499</v>
      </c>
      <c r="Z159" s="129">
        <v>-0.34441666533007098</v>
      </c>
      <c r="AA159" s="129">
        <v>4.6622789851706798</v>
      </c>
      <c r="AB159" s="129">
        <v>-1.2160808782271899</v>
      </c>
      <c r="AC159" s="129">
        <v>-3.9021994606803898</v>
      </c>
      <c r="AD159" s="129">
        <v>-2.91731245292338</v>
      </c>
      <c r="AE159" s="129">
        <v>1.65123048000992</v>
      </c>
      <c r="AF159" s="129">
        <v>9.0939980768518893</v>
      </c>
      <c r="AG159" s="129">
        <v>10.4374636123444</v>
      </c>
      <c r="AH159" s="129">
        <v>10.2452755717662</v>
      </c>
      <c r="AI159" s="129">
        <v>6.0516654281996702</v>
      </c>
      <c r="AJ159" s="129">
        <v>10.128648238568699</v>
      </c>
      <c r="AK159" s="129">
        <v>8.6069375333803606</v>
      </c>
      <c r="AL159" s="129">
        <v>-0.91239529249305995</v>
      </c>
      <c r="AM159" s="129">
        <v>-0.12649109909682801</v>
      </c>
      <c r="AN159" s="129">
        <v>-0.95062373311753401</v>
      </c>
      <c r="AO159" s="129">
        <v>-2.6597185146153199</v>
      </c>
      <c r="AP159" s="129">
        <v>0.64103864064681604</v>
      </c>
      <c r="AQ159" s="129">
        <v>-1.46618175628243</v>
      </c>
      <c r="AR159" s="129">
        <v>1.9670393307817799</v>
      </c>
      <c r="AS159" s="129">
        <v>0.76517673024196398</v>
      </c>
      <c r="AT159" s="129">
        <v>5.5544305698014398</v>
      </c>
      <c r="AU159" s="129">
        <v>3.8611563610864801</v>
      </c>
      <c r="AV159" s="129">
        <v>-2.8698292952801099</v>
      </c>
      <c r="AW159" s="130">
        <v>2.5242622880591399</v>
      </c>
      <c r="AY159" s="1">
        <f t="shared" si="15"/>
        <v>57.103503431888733</v>
      </c>
      <c r="AZ159" s="1">
        <f t="shared" si="12"/>
        <v>-1.9887619999176707</v>
      </c>
      <c r="BA159" s="1"/>
      <c r="BB159" s="58">
        <f>Forcing!B159-(G159-G158)*Je22_Wm2</f>
        <v>2.0934426436620974</v>
      </c>
      <c r="BC159" s="2">
        <f>Forcing!M159-(N159-N158)*Je22_Wm2</f>
        <v>-0.47600261393591597</v>
      </c>
      <c r="BD159" s="2">
        <f>Forcing!C159-(T159-T158)*Je22_Wm2</f>
        <v>2.1789324021142376</v>
      </c>
      <c r="BE159" s="2">
        <f>Forcing!D159-(AF159-AF158)*Je22_Wm2</f>
        <v>0.31059508115325607</v>
      </c>
      <c r="BF159" s="2">
        <f>Forcing!E159-(AL159-AL158)*Je22_Wm2</f>
        <v>0.15952158619927603</v>
      </c>
      <c r="BG159" s="2">
        <f>Forcing!F159-(Z159-Z158)*Je22_Wm2</f>
        <v>-0.27257814003734526</v>
      </c>
      <c r="BH159" s="66">
        <f>Forcing!K159-(AR159-AR158)*Je22_Wm2</f>
        <v>-6.0772033770573455E-2</v>
      </c>
    </row>
    <row r="160" spans="1:60">
      <c r="A160">
        <v>2005</v>
      </c>
      <c r="B160" s="1">
        <f t="shared" si="13"/>
        <v>82.53057022544283</v>
      </c>
      <c r="C160">
        <v>2005</v>
      </c>
      <c r="D160" s="46">
        <v>0.95223429999999998</v>
      </c>
      <c r="E160" s="46">
        <f>'KNMI Hist N'!Z158</f>
        <v>0.99881666666668423</v>
      </c>
      <c r="F160" s="1"/>
      <c r="G160" s="131">
        <v>60.491579930430298</v>
      </c>
      <c r="H160" s="132">
        <v>57.692327753329003</v>
      </c>
      <c r="I160" s="132">
        <v>62.788337914427402</v>
      </c>
      <c r="J160" s="132">
        <v>64.576346289138101</v>
      </c>
      <c r="K160" s="132">
        <v>60.854703413289798</v>
      </c>
      <c r="L160" s="132">
        <v>60.042008998760302</v>
      </c>
      <c r="M160" s="132">
        <v>56.995755213637402</v>
      </c>
      <c r="N160" s="132">
        <v>-38.498393495822498</v>
      </c>
      <c r="O160" s="132">
        <v>-39.345031038656998</v>
      </c>
      <c r="P160" s="132">
        <v>-34.794824739782698</v>
      </c>
      <c r="Q160" s="132">
        <v>-40.474097264576997</v>
      </c>
      <c r="R160" s="132">
        <v>-38.332596773558997</v>
      </c>
      <c r="S160" s="132">
        <v>-39.545417662536998</v>
      </c>
      <c r="T160" s="132">
        <v>86.607257131016297</v>
      </c>
      <c r="U160" s="132">
        <v>82.548929725040296</v>
      </c>
      <c r="V160" s="132">
        <v>89.603364259203104</v>
      </c>
      <c r="W160" s="132">
        <v>89.354306038541196</v>
      </c>
      <c r="X160" s="132">
        <v>84.933340945108597</v>
      </c>
      <c r="Y160" s="132">
        <v>86.596344687188207</v>
      </c>
      <c r="Z160" s="132">
        <v>-0.25911468337925198</v>
      </c>
      <c r="AA160" s="132">
        <v>4.58192353328345</v>
      </c>
      <c r="AB160" s="132">
        <v>-1.29168377983394</v>
      </c>
      <c r="AC160" s="132">
        <v>-4.1595378279284496</v>
      </c>
      <c r="AD160" s="132">
        <v>-2.59566820029085</v>
      </c>
      <c r="AE160" s="132">
        <v>2.16939285787352</v>
      </c>
      <c r="AF160" s="132">
        <v>9.3108299024695391</v>
      </c>
      <c r="AG160" s="132">
        <v>10.6574503416073</v>
      </c>
      <c r="AH160" s="132">
        <v>10.3475921094201</v>
      </c>
      <c r="AI160" s="132">
        <v>6.1852309722190002</v>
      </c>
      <c r="AJ160" s="132">
        <v>10.4500721715561</v>
      </c>
      <c r="AK160" s="132">
        <v>8.9138039175450494</v>
      </c>
      <c r="AL160" s="132">
        <v>-0.89647590660023901</v>
      </c>
      <c r="AM160" s="132">
        <v>-0.21670965720392801</v>
      </c>
      <c r="AN160" s="132">
        <v>-1.1999839292604</v>
      </c>
      <c r="AO160" s="132">
        <v>-2.1140128846567299</v>
      </c>
      <c r="AP160" s="132">
        <v>0.54505687084669396</v>
      </c>
      <c r="AQ160" s="132">
        <v>-1.49672993272682</v>
      </c>
      <c r="AR160" s="132">
        <v>2.0448820454528902</v>
      </c>
      <c r="AS160" s="132">
        <v>1.13336270017915</v>
      </c>
      <c r="AT160" s="132">
        <v>5.2395583399613397</v>
      </c>
      <c r="AU160" s="132">
        <v>4.0751098584742902</v>
      </c>
      <c r="AV160" s="132">
        <v>-2.5812467371427599</v>
      </c>
      <c r="AW160" s="133">
        <v>2.3576260657924601</v>
      </c>
      <c r="AY160" s="1">
        <f t="shared" si="15"/>
        <v>58.308984993136733</v>
      </c>
      <c r="AZ160" s="1">
        <f t="shared" si="12"/>
        <v>-2.1825949372935654</v>
      </c>
      <c r="BA160" s="1"/>
      <c r="BB160" s="60">
        <f>Forcing!B160-(G160-G159)*Je22_Wm2</f>
        <v>1.9019556963545614</v>
      </c>
      <c r="BC160" s="3">
        <f>Forcing!M160-(N160-N159)*Je22_Wm2</f>
        <v>-0.4324774041360967</v>
      </c>
      <c r="BD160" s="3">
        <f>Forcing!C160-(T160-T159)*Je22_Wm2</f>
        <v>2.2955747135513063</v>
      </c>
      <c r="BE160" s="3">
        <f>Forcing!D160-(AF160-AF159)*Je22_Wm2</f>
        <v>0.31910943629143951</v>
      </c>
      <c r="BF160" s="3">
        <f>Forcing!E160-(AL160-AL159)*Je22_Wm2</f>
        <v>4.4525613605581986E-3</v>
      </c>
      <c r="BG160" s="3">
        <f>Forcing!F160-(Z160-Z159)*Je22_Wm2</f>
        <v>-0.24322553079145862</v>
      </c>
      <c r="BH160" s="68">
        <f>Forcing!K160-(AR160-AR159)*Je22_Wm2</f>
        <v>-0.14827972581075946</v>
      </c>
    </row>
    <row r="161" spans="1:60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60">
      <c r="B162" s="134" t="s">
        <v>206</v>
      </c>
      <c r="C162" s="135"/>
      <c r="D162" s="106">
        <f>AVERAGE(D6:D10)</f>
        <v>0.17294852199999999</v>
      </c>
      <c r="E162" s="106">
        <f>AVERAGE(E6:E10)</f>
        <v>0.22541999999999879</v>
      </c>
      <c r="F162" s="107">
        <f>AVERAGE(F6:F10)</f>
        <v>8.7583328732173477E-2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60">
      <c r="B163" s="136" t="s">
        <v>207</v>
      </c>
      <c r="C163" s="137"/>
      <c r="D163" s="3">
        <f>AVERAGE(D15:D35)</f>
        <v>0.1875909080952381</v>
      </c>
      <c r="E163" s="3">
        <f>AVERAGE(E15:E35)</f>
        <v>0.24380357142858017</v>
      </c>
      <c r="F163" s="68">
        <f>AVERAGE(F15:F35)</f>
        <v>0.11230815543559303</v>
      </c>
      <c r="G163" s="43"/>
    </row>
    <row r="164" spans="1:60">
      <c r="A164" s="99" t="s">
        <v>117</v>
      </c>
      <c r="B164" s="9"/>
      <c r="C164" s="9"/>
      <c r="D164" s="9"/>
      <c r="E164" s="9"/>
      <c r="F164" s="9"/>
    </row>
    <row r="165" spans="1:60">
      <c r="A165" s="2" t="s">
        <v>77</v>
      </c>
      <c r="B165" s="15">
        <f>SLOPE(B5:B10,$A$5:$A$10)*0.621</f>
        <v>0.18239146128571426</v>
      </c>
      <c r="G165" s="15">
        <f>SLOPE(G5:G10,$A$5:$A$10)*0.621</f>
        <v>0.11500054095885159</v>
      </c>
      <c r="N165" s="15">
        <f>SLOPE(N5:N10,$A$5:$A$10)*0.621</f>
        <v>-4.9501152630409995E-2</v>
      </c>
      <c r="T165" s="15">
        <f>SLOPE(T5:T10,$A$5:$A$10)*0.621</f>
        <v>-6.4085573816184205E-5</v>
      </c>
      <c r="Z165" s="15">
        <f>SLOPE(Z5:Z10,$A$5:$A$10)*0.621</f>
        <v>-1.627908892198611E-2</v>
      </c>
      <c r="AF165" s="15">
        <f>SLOPE(AF5:AF10,$A$5:$A$10)*0.621</f>
        <v>-1.2779621672009358E-2</v>
      </c>
      <c r="AL165" s="15">
        <f>SLOPE(AL5:AL10,$A$5:$A$10)*0.621</f>
        <v>-1.6959543322827668E-2</v>
      </c>
      <c r="AR165" s="15">
        <f>SLOPE(AR5:AR10,$A$5:$A$10)*0.621</f>
        <v>8.9972181601800719E-2</v>
      </c>
      <c r="AY165" s="1">
        <f>SUM(N165+T165+Z165+AF165+AL165+AR165)</f>
        <v>-5.6113105192486107E-3</v>
      </c>
      <c r="AZ165" s="1">
        <f>AY165-G165</f>
        <v>-0.1206118514781002</v>
      </c>
    </row>
    <row r="166" spans="1:60">
      <c r="A166" s="2" t="s">
        <v>115</v>
      </c>
      <c r="B166" s="15">
        <f>(B10-B5)*0.621/5</f>
        <v>0.17814033799999998</v>
      </c>
      <c r="G166" s="15">
        <f>(G10-G5)*0.621/5</f>
        <v>0.10797552821148286</v>
      </c>
      <c r="N166" s="15">
        <f>(N10-N5)*0.621/5</f>
        <v>-4.7524988627155873E-2</v>
      </c>
      <c r="T166" s="15">
        <f>(T10-T5)*0.621/5</f>
        <v>2.9003262896066554E-3</v>
      </c>
      <c r="Z166" s="15">
        <f>(Z10-Z5)*0.621/5</f>
        <v>-2.7223584351392729E-3</v>
      </c>
      <c r="AF166" s="15">
        <f>(AF10-AF5)*0.621/5</f>
        <v>-2.1170768941386766E-3</v>
      </c>
      <c r="AL166" s="15">
        <f>(AL10-AL5)*0.621/5</f>
        <v>-1.4524892052454327E-2</v>
      </c>
      <c r="AR166" s="15">
        <f>(AR10-AR5)*0.621/5</f>
        <v>0.10091822509066022</v>
      </c>
      <c r="AY166" s="1">
        <f>SUM(N166+T166+Z166+AF166+AL166+AR166)</f>
        <v>3.6929235371378724E-2</v>
      </c>
      <c r="AZ166" s="1">
        <f>AY166-G166</f>
        <v>-7.1046292840104136E-2</v>
      </c>
    </row>
    <row r="167" spans="1:60">
      <c r="A167" s="2"/>
      <c r="B167" s="2"/>
      <c r="C167" s="2"/>
      <c r="D167" s="2"/>
      <c r="E167" s="2"/>
      <c r="F167" s="2"/>
    </row>
    <row r="168" spans="1:60">
      <c r="A168" s="16" t="s">
        <v>58</v>
      </c>
      <c r="B168" s="2"/>
      <c r="C168" s="2"/>
      <c r="D168" s="2"/>
      <c r="E168" s="2"/>
      <c r="F168" s="2"/>
    </row>
    <row r="169" spans="1:60">
      <c r="A169" s="2" t="s">
        <v>77</v>
      </c>
      <c r="B169" s="15">
        <f t="shared" ref="B169" si="16">SLOPE(B151:B160,$A$151:$A$160)*0.621</f>
        <v>1.0524324396969706</v>
      </c>
      <c r="C169" s="2"/>
      <c r="D169" s="2"/>
      <c r="E169" s="2"/>
      <c r="F169" s="2"/>
      <c r="G169" s="15">
        <f t="shared" ref="G169:AW169" si="17">SLOPE(G151:G160,$A$151:$A$160)*0.621</f>
        <v>0.83561939568475607</v>
      </c>
      <c r="H169" s="1">
        <f t="shared" si="17"/>
        <v>0.91668523238771471</v>
      </c>
      <c r="I169" s="1">
        <f t="shared" si="17"/>
        <v>0.72294603601200358</v>
      </c>
      <c r="J169" s="1">
        <f t="shared" si="17"/>
        <v>0.87307071060918151</v>
      </c>
      <c r="K169" s="1">
        <f t="shared" si="17"/>
        <v>0.85642685826307874</v>
      </c>
      <c r="L169" s="1">
        <f t="shared" si="17"/>
        <v>0.77260294550357234</v>
      </c>
      <c r="M169" s="1">
        <f t="shared" si="17"/>
        <v>0.8719845913329789</v>
      </c>
      <c r="N169" s="15">
        <f t="shared" si="17"/>
        <v>-0.45132175987675455</v>
      </c>
      <c r="O169" s="1">
        <f t="shared" si="17"/>
        <v>-0.37721317659417619</v>
      </c>
      <c r="P169" s="1">
        <f t="shared" si="17"/>
        <v>-0.40469235912425644</v>
      </c>
      <c r="Q169" s="1">
        <f t="shared" si="17"/>
        <v>-0.46140029887488954</v>
      </c>
      <c r="R169" s="1">
        <f t="shared" si="17"/>
        <v>-0.44735572205139856</v>
      </c>
      <c r="S169" s="1">
        <f t="shared" si="17"/>
        <v>-0.56594724273907748</v>
      </c>
      <c r="T169" s="15">
        <f t="shared" si="17"/>
        <v>1.0279750577668951</v>
      </c>
      <c r="U169" s="1">
        <f t="shared" si="17"/>
        <v>1.0599867967718404</v>
      </c>
      <c r="V169" s="1">
        <f t="shared" si="17"/>
        <v>1.0517109234061082</v>
      </c>
      <c r="W169" s="1">
        <f t="shared" si="17"/>
        <v>0.97857775395647784</v>
      </c>
      <c r="X169" s="1">
        <f t="shared" si="17"/>
        <v>0.99900078367100908</v>
      </c>
      <c r="Y169" s="1">
        <f t="shared" si="17"/>
        <v>1.0505990310290354</v>
      </c>
      <c r="Z169" s="15">
        <f t="shared" si="17"/>
        <v>2.4022833651045093E-2</v>
      </c>
      <c r="AA169" s="1">
        <f t="shared" si="17"/>
        <v>0.12615346694644453</v>
      </c>
      <c r="AB169" s="1">
        <f t="shared" si="17"/>
        <v>-0.14827500399079918</v>
      </c>
      <c r="AC169" s="1">
        <f t="shared" si="17"/>
        <v>6.2376226926834935E-2</v>
      </c>
      <c r="AD169" s="1">
        <f t="shared" si="17"/>
        <v>0.11402698989986482</v>
      </c>
      <c r="AE169" s="1">
        <f t="shared" si="17"/>
        <v>-3.416751152712038E-2</v>
      </c>
      <c r="AF169" s="15">
        <f t="shared" si="17"/>
        <v>0.12747324482544078</v>
      </c>
      <c r="AG169" s="1">
        <f t="shared" si="17"/>
        <v>0.15420219030533422</v>
      </c>
      <c r="AH169" s="1">
        <f t="shared" si="17"/>
        <v>0.16125239777417344</v>
      </c>
      <c r="AI169" s="1">
        <f t="shared" si="17"/>
        <v>0.16530895275138022</v>
      </c>
      <c r="AJ169" s="1">
        <f t="shared" si="17"/>
        <v>6.506231055852793E-2</v>
      </c>
      <c r="AK169" s="1">
        <f t="shared" si="17"/>
        <v>9.1540372737778597E-2</v>
      </c>
      <c r="AL169" s="15">
        <f t="shared" si="17"/>
        <v>1.006185776321779E-2</v>
      </c>
      <c r="AM169" s="1">
        <f t="shared" si="17"/>
        <v>3.167291647779135E-2</v>
      </c>
      <c r="AN169" s="1">
        <f t="shared" si="17"/>
        <v>1.812031586995894E-2</v>
      </c>
      <c r="AO169" s="1">
        <f t="shared" si="17"/>
        <v>6.3403477769551006E-2</v>
      </c>
      <c r="AP169" s="1">
        <f t="shared" si="17"/>
        <v>-2.8730722585483506E-2</v>
      </c>
      <c r="AQ169" s="1">
        <f t="shared" si="17"/>
        <v>-3.4156698715729274E-2</v>
      </c>
      <c r="AR169" s="15">
        <f t="shared" si="17"/>
        <v>0.1304542358501791</v>
      </c>
      <c r="AS169" s="1">
        <f t="shared" si="17"/>
        <v>0.16292812299789514</v>
      </c>
      <c r="AT169" s="1">
        <f t="shared" si="17"/>
        <v>2.6661979526931862E-2</v>
      </c>
      <c r="AU169" s="1">
        <f t="shared" si="17"/>
        <v>0.18341181203791374</v>
      </c>
      <c r="AV169" s="1">
        <f t="shared" si="17"/>
        <v>1.9751083161810852E-2</v>
      </c>
      <c r="AW169" s="1">
        <f t="shared" si="17"/>
        <v>0.25951818152634493</v>
      </c>
    </row>
    <row r="170" spans="1:60">
      <c r="A170" s="2" t="s">
        <v>115</v>
      </c>
      <c r="B170" s="16">
        <f>0.621*(B160-B150)/10</f>
        <v>1.0459991250000005</v>
      </c>
      <c r="C170" s="2"/>
      <c r="D170" s="2"/>
      <c r="E170" s="2"/>
      <c r="F170" s="2"/>
      <c r="G170" s="16">
        <f>0.621*(G160-G150)/10</f>
        <v>0.83173463113209389</v>
      </c>
      <c r="H170" s="2">
        <f t="shared" ref="H170:AW170" si="18">0.621*(H160-H150)/10</f>
        <v>0.91943530483417191</v>
      </c>
      <c r="I170" s="2">
        <f t="shared" si="18"/>
        <v>0.72903300487043532</v>
      </c>
      <c r="J170" s="2">
        <f t="shared" si="18"/>
        <v>0.86028722394031765</v>
      </c>
      <c r="K170" s="2">
        <f t="shared" si="18"/>
        <v>0.85357065964278056</v>
      </c>
      <c r="L170" s="2">
        <f t="shared" si="18"/>
        <v>0.76238016663358321</v>
      </c>
      <c r="M170" s="2">
        <f t="shared" si="18"/>
        <v>0.86570142687128937</v>
      </c>
      <c r="N170" s="16">
        <f t="shared" si="18"/>
        <v>-0.44949846774069729</v>
      </c>
      <c r="O170" s="2">
        <f t="shared" si="18"/>
        <v>-0.39345558028871552</v>
      </c>
      <c r="P170" s="2">
        <f t="shared" si="18"/>
        <v>-0.38389850925599567</v>
      </c>
      <c r="Q170" s="2">
        <f t="shared" si="18"/>
        <v>-0.44284740968680791</v>
      </c>
      <c r="R170" s="2">
        <f t="shared" si="18"/>
        <v>-0.45669672556574187</v>
      </c>
      <c r="S170" s="2">
        <f t="shared" si="18"/>
        <v>-0.57059411390625048</v>
      </c>
      <c r="T170" s="16">
        <f t="shared" si="18"/>
        <v>1.0218472182760563</v>
      </c>
      <c r="U170" s="2">
        <f t="shared" si="18"/>
        <v>1.0212256151721399</v>
      </c>
      <c r="V170" s="2">
        <f t="shared" si="18"/>
        <v>1.0855667030646337</v>
      </c>
      <c r="W170" s="2">
        <f t="shared" si="18"/>
        <v>0.9854969965900976</v>
      </c>
      <c r="X170" s="2">
        <f t="shared" si="18"/>
        <v>0.99641991936992969</v>
      </c>
      <c r="Y170" s="2">
        <f t="shared" si="18"/>
        <v>1.0205268571834751</v>
      </c>
      <c r="Z170" s="16">
        <f t="shared" si="18"/>
        <v>2.790063625722141E-2</v>
      </c>
      <c r="AA170" s="2">
        <f t="shared" si="18"/>
        <v>0.11734821619863482</v>
      </c>
      <c r="AB170" s="2">
        <f t="shared" si="18"/>
        <v>-0.10790770031412467</v>
      </c>
      <c r="AC170" s="2">
        <f t="shared" si="18"/>
        <v>2.0639789290728499E-2</v>
      </c>
      <c r="AD170" s="2">
        <f t="shared" si="18"/>
        <v>0.11298983579518326</v>
      </c>
      <c r="AE170" s="2">
        <f t="shared" si="18"/>
        <v>-3.5669596843154738E-3</v>
      </c>
      <c r="AF170" s="16">
        <f t="shared" si="18"/>
        <v>0.11870695868984496</v>
      </c>
      <c r="AG170" s="2">
        <f t="shared" si="18"/>
        <v>0.19518336978595591</v>
      </c>
      <c r="AH170" s="2">
        <f t="shared" si="18"/>
        <v>0.13629270847072233</v>
      </c>
      <c r="AI170" s="2">
        <f t="shared" si="18"/>
        <v>0.11880391416705827</v>
      </c>
      <c r="AJ170" s="2">
        <f t="shared" si="18"/>
        <v>7.3355532641892304E-2</v>
      </c>
      <c r="AK170" s="2">
        <f t="shared" si="18"/>
        <v>6.9899268383588203E-2</v>
      </c>
      <c r="AL170" s="16">
        <f t="shared" si="18"/>
        <v>-3.9160942322996077E-3</v>
      </c>
      <c r="AM170" s="2">
        <f t="shared" si="18"/>
        <v>1.3973274501515878E-2</v>
      </c>
      <c r="AN170" s="2">
        <f t="shared" si="18"/>
        <v>-5.6641640803244599E-3</v>
      </c>
      <c r="AO170" s="2">
        <f t="shared" si="18"/>
        <v>5.4066574251506169E-2</v>
      </c>
      <c r="AP170" s="2">
        <f t="shared" si="18"/>
        <v>-2.5298289242568391E-2</v>
      </c>
      <c r="AQ170" s="2">
        <f t="shared" si="18"/>
        <v>-5.6657866591626992E-2</v>
      </c>
      <c r="AR170" s="16">
        <f t="shared" si="18"/>
        <v>0.12542055710141339</v>
      </c>
      <c r="AS170" s="2">
        <f t="shared" si="18"/>
        <v>0.14752338237180346</v>
      </c>
      <c r="AT170" s="2">
        <f t="shared" si="18"/>
        <v>3.298497949387981E-2</v>
      </c>
      <c r="AU170" s="2">
        <f t="shared" si="18"/>
        <v>0.17249263552414382</v>
      </c>
      <c r="AV170" s="2">
        <f t="shared" si="18"/>
        <v>3.4083534087735422E-2</v>
      </c>
      <c r="AW170" s="2">
        <f t="shared" si="18"/>
        <v>0.24001825402950586</v>
      </c>
    </row>
    <row r="171" spans="1:60">
      <c r="P171" s="2"/>
      <c r="R171" s="2"/>
      <c r="AZ171" s="99" t="s">
        <v>294</v>
      </c>
    </row>
    <row r="172" spans="1:60">
      <c r="A172" s="9" t="s">
        <v>257</v>
      </c>
      <c r="G172" s="17">
        <f>G169/Forcing!B180</f>
        <v>0.3035026927011244</v>
      </c>
      <c r="N172" s="17">
        <f>N$169/Forcing!M180</f>
        <v>0.51066236025832468</v>
      </c>
      <c r="P172" s="2"/>
      <c r="R172" s="2"/>
      <c r="T172" s="17">
        <f>T$169/Forcing!C180</f>
        <v>0.33446605258561712</v>
      </c>
      <c r="Z172" s="17">
        <f>Z$169/Forcing!F180</f>
        <v>-0.12626783099895977</v>
      </c>
      <c r="AF172" s="17">
        <f>AF$169/Forcing!D180</f>
        <v>0.28105119959185176</v>
      </c>
      <c r="AL172" s="17">
        <f>AL$169/Forcing!E180</f>
        <v>0.15320635130487287</v>
      </c>
      <c r="AR172" s="17">
        <f>AR$169/Forcing!K180</f>
        <v>17.192629728007997</v>
      </c>
      <c r="AZ172" s="163" t="s">
        <v>169</v>
      </c>
      <c r="BA172" s="176" t="s">
        <v>168</v>
      </c>
      <c r="BB172" s="164" t="s">
        <v>165</v>
      </c>
      <c r="BC172" s="164" t="s">
        <v>120</v>
      </c>
      <c r="BD172" s="164" t="s">
        <v>47</v>
      </c>
      <c r="BE172" s="164" t="s">
        <v>48</v>
      </c>
      <c r="BF172" s="164" t="s">
        <v>49</v>
      </c>
      <c r="BG172" s="164" t="s">
        <v>50</v>
      </c>
      <c r="BH172" s="165" t="s">
        <v>55</v>
      </c>
    </row>
    <row r="173" spans="1:60">
      <c r="A173" s="9" t="s">
        <v>258</v>
      </c>
      <c r="G173" s="17">
        <f>G169/Forcing!B222</f>
        <v>0.29457793032365082</v>
      </c>
      <c r="N173" s="17">
        <f>N$169/Forcing!M222</f>
        <v>0.34986182936182519</v>
      </c>
      <c r="P173" s="2"/>
      <c r="R173" s="2"/>
      <c r="T173" s="17">
        <f>T$169/Forcing!C222</f>
        <v>0.30353594225400449</v>
      </c>
      <c r="Z173" s="17">
        <f>Z$169/Forcing!F222</f>
        <v>-0.20019028042537579</v>
      </c>
      <c r="AF173" s="17">
        <f>AF$169/Forcing!D222</f>
        <v>0.3384245437843561</v>
      </c>
      <c r="AL173" s="17">
        <f>AL$169/Forcing!E222</f>
        <v>3.3916374482756591E-2</v>
      </c>
      <c r="AR173" s="17">
        <f>AR$169/Forcing!K222</f>
        <v>0.37996379373838579</v>
      </c>
      <c r="AZ173" s="177">
        <v>1</v>
      </c>
      <c r="BA173" s="166" t="s">
        <v>166</v>
      </c>
      <c r="BB173" s="167">
        <f>LINEST(BB55:BB160,tas!P4:P109,1-Intercept)</f>
        <v>2.176200155672896</v>
      </c>
      <c r="BC173" s="167">
        <f>LINEST(BC55:BC160,tas!W4:W109,1-Intercept)</f>
        <v>0.98447990588907741</v>
      </c>
      <c r="BD173" s="167">
        <f>LINEST(BD55:BD160,tas!AC4:AC109,1-Intercept)</f>
        <v>1.8687261438487512</v>
      </c>
      <c r="BE173" s="167">
        <f>LINEST(BE55:BE160,tas!AP4:AP109,1-Intercept)</f>
        <v>2.9053397632920177</v>
      </c>
      <c r="BF173" s="167">
        <f>LINEST(BF55:BF160,tas!AV4:AV109,1-Intercept)</f>
        <v>1.2652704435230286</v>
      </c>
      <c r="BG173" s="167">
        <f>LINEST(BG55:BG160,tas!AJ4:AJ109,1-Intercept)</f>
        <v>2.0237028120225542</v>
      </c>
      <c r="BH173" s="174">
        <f>LINEST(BH55:BH160,tas!BB4:BB109,1-Intercept)</f>
        <v>2.5808686636508837</v>
      </c>
    </row>
    <row r="174" spans="1:60">
      <c r="A174" t="s">
        <v>118</v>
      </c>
      <c r="P174" s="2"/>
      <c r="R174" s="2"/>
      <c r="AZ174" s="169"/>
      <c r="BA174" s="170" t="s">
        <v>167</v>
      </c>
      <c r="BB174" s="171">
        <f>1/LINEST(tas!P4:P109,BB55:BB160,1-Intercept)</f>
        <v>2.3289375828577974</v>
      </c>
      <c r="BC174" s="171">
        <f>1/LINEST(tas!W4:W109,BC55:BC160,1-Intercept)</f>
        <v>1.0603311145500933</v>
      </c>
      <c r="BD174" s="171">
        <f>1/LINEST(tas!AC4:AC109,BD55:BD160,1-Intercept)</f>
        <v>1.8746905272959073</v>
      </c>
      <c r="BE174" s="171">
        <f>1/LINEST(tas!AD4:AD109,AF55:AF160,1-Intercept)</f>
        <v>7.5428957529991303</v>
      </c>
      <c r="BF174" s="171">
        <f>1/LINEST(tas!AV4:AV109,BF55:BF160,1-Intercept)</f>
        <v>3.6016864322476549</v>
      </c>
      <c r="BG174" s="171">
        <f>1/LINEST(tas!AJ4:AJ109,BG55:BG160,1-Intercept)</f>
        <v>2.839688787413662</v>
      </c>
      <c r="BH174" s="175">
        <f>1/LINEST(tas!BB4:BB109,BH55:BH160,1-Intercept)</f>
        <v>7.9784627386824196</v>
      </c>
    </row>
    <row r="175" spans="1:60">
      <c r="A175" s="2" t="s">
        <v>77</v>
      </c>
      <c r="B175" s="15">
        <f>B169-B165</f>
        <v>0.87004097841125638</v>
      </c>
      <c r="C175" s="2"/>
      <c r="D175" s="2"/>
      <c r="E175" s="2"/>
      <c r="G175" s="15">
        <f>G169-G165</f>
        <v>0.72061885472590448</v>
      </c>
      <c r="N175" s="15">
        <f>N169-N165</f>
        <v>-0.40182060724634455</v>
      </c>
      <c r="P175" s="2"/>
      <c r="R175" s="2"/>
      <c r="T175" s="15">
        <f>T169-T165</f>
        <v>1.0280391433407112</v>
      </c>
      <c r="Z175" s="15">
        <f>Z169-Z165</f>
        <v>4.0301922573031203E-2</v>
      </c>
      <c r="AF175" s="15">
        <f>AF169-AF165</f>
        <v>0.14025286649745014</v>
      </c>
      <c r="AL175" s="15">
        <f>AL169-AL165</f>
        <v>2.7021401086045456E-2</v>
      </c>
      <c r="AR175" s="15">
        <f>AR169-AR165</f>
        <v>4.0482054248378377E-2</v>
      </c>
    </row>
    <row r="176" spans="1:60">
      <c r="A176" s="2" t="s">
        <v>115</v>
      </c>
      <c r="B176" s="15">
        <f>B170-B166</f>
        <v>0.86785878700000052</v>
      </c>
      <c r="C176" s="2"/>
      <c r="D176" s="2"/>
      <c r="E176" s="2"/>
      <c r="F176" s="2"/>
      <c r="G176" s="15">
        <f>G170-G166</f>
        <v>0.72375910292061107</v>
      </c>
      <c r="N176" s="15">
        <f>N170-N166</f>
        <v>-0.40197347911354142</v>
      </c>
      <c r="P176" s="2"/>
      <c r="R176" s="2"/>
      <c r="T176" s="15">
        <f>T170-T166</f>
        <v>1.0189468919864497</v>
      </c>
      <c r="Z176" s="15">
        <f>Z170-Z166</f>
        <v>3.0622994692360683E-2</v>
      </c>
      <c r="AF176" s="15">
        <f>AF170-AF166</f>
        <v>0.12082403558398364</v>
      </c>
      <c r="AL176" s="15">
        <f>AL170-AL166</f>
        <v>1.0608797820154718E-2</v>
      </c>
      <c r="AR176" s="15">
        <f>AR170-AR166</f>
        <v>2.4502332010753178E-2</v>
      </c>
      <c r="AZ176" s="172" t="s">
        <v>295</v>
      </c>
      <c r="BA176" s="4"/>
      <c r="BB176" s="4">
        <f>CORREL(BB55:BB160,tas!P4:P109)</f>
        <v>0.93097689419870688</v>
      </c>
      <c r="BC176" s="4">
        <f>CORREL(BC55:BC160,tas!W4:W109)</f>
        <v>0.95303952820753868</v>
      </c>
      <c r="BD176" s="4">
        <f>CORREL(BD55:BD160,tas!AC4:AC109)</f>
        <v>0.99478166542718383</v>
      </c>
      <c r="BE176" s="4">
        <f>CORREL(BE55:BE160,tas!AD4:AD109)</f>
        <v>0.83830403318131552</v>
      </c>
      <c r="BF176" s="4">
        <f>CORREL(BF55:BF160,tas!AV4:AV109)</f>
        <v>0.53095352704627186</v>
      </c>
      <c r="BG176" s="4">
        <f>CORREL(BG55:BG160,tas!AJ4:AJ109)</f>
        <v>0.73472543184948058</v>
      </c>
      <c r="BH176" s="173">
        <f>CORREL(BH55:BH160,tas!BB4:BB109)</f>
        <v>0.71647181249068226</v>
      </c>
    </row>
    <row r="177" spans="1:53">
      <c r="P177" s="2"/>
      <c r="R177" s="2"/>
    </row>
    <row r="179" spans="1:53">
      <c r="A179" s="139" t="s">
        <v>154</v>
      </c>
      <c r="B179" s="33"/>
      <c r="C179" s="33"/>
      <c r="D179" s="118" t="s">
        <v>279</v>
      </c>
      <c r="E179" s="118" t="s">
        <v>278</v>
      </c>
      <c r="F179" s="44"/>
    </row>
    <row r="180" spans="1:53">
      <c r="A180" s="33" t="s">
        <v>248</v>
      </c>
      <c r="B180" s="1">
        <f>SLOPE(B11:B20,$A11:$A20)*Je22_Wm2</f>
        <v>9.3349347969696961E-2</v>
      </c>
      <c r="C180" s="33"/>
      <c r="D180" s="1">
        <f>SLOPE(D11:D20,$A11:$A20)*Je22_Wm2</f>
        <v>4.8627731570727264E-2</v>
      </c>
      <c r="E180" s="1">
        <f>SLOPE(E11:E20,$A11:$A20)*Je22_Wm2</f>
        <v>4.8229431818180526E-2</v>
      </c>
      <c r="F180" s="1">
        <f>AVERAGE(F11:F20)</f>
        <v>-3.3748008775424443E-2</v>
      </c>
      <c r="G180" s="1">
        <f>SLOPE(G11:G20,$A11:$A20)*Je22_Wm2</f>
        <v>1.460324502929331E-2</v>
      </c>
      <c r="I180" s="1"/>
      <c r="N180" s="1">
        <f>SLOPE(N11:N20,$A11:$A20)*Je22_Wm2</f>
        <v>-1.8615158397245986E-2</v>
      </c>
      <c r="T180" s="1">
        <f>SLOPE(T11:T20,$A11:$A20)*Je22_Wm2</f>
        <v>2.0484023537848704E-2</v>
      </c>
      <c r="Z180" s="1">
        <f>SLOPE(Z11:Z20,$A11:$A20)*Je22_Wm2</f>
        <v>1.0047724961522581E-2</v>
      </c>
      <c r="AF180" s="1">
        <f>SLOPE(AF11:AF20,$A11:$A20)*Je22_Wm2</f>
        <v>4.596721049791727E-3</v>
      </c>
      <c r="AL180" s="1">
        <f>SLOPE(AL11:AL20,$A11:$A20)*Je22_Wm2</f>
        <v>7.9357619749958752E-3</v>
      </c>
      <c r="AR180" s="1">
        <f>SLOPE(AR11:AR20,$A11:$A20)*Je22_Wm2</f>
        <v>-9.4605887580688792E-3</v>
      </c>
      <c r="AZ180" s="8"/>
      <c r="BA180" s="8"/>
    </row>
    <row r="181" spans="1:53">
      <c r="A181" s="33" t="s">
        <v>247</v>
      </c>
      <c r="B181" s="1">
        <f>SLOPE(B21:B30,$A21:$A30)*Je22_Wm2</f>
        <v>0.19666712351515159</v>
      </c>
      <c r="C181" s="33"/>
      <c r="D181" s="1">
        <f>SLOPE(D21:D30,$A21:$A30)*Je22_Wm2</f>
        <v>1.1139137594181819E-2</v>
      </c>
      <c r="E181" s="1">
        <f>SLOPE(E21:E30,$A21:$A30)*Je22_Wm2</f>
        <v>1.055958436363664E-2</v>
      </c>
      <c r="F181" s="1">
        <f>AVERAGE(F21:F30)</f>
        <v>0.11834838636162845</v>
      </c>
      <c r="G181" s="1">
        <f>SLOPE(G21:G30,$A21:$A30)*Je22_Wm2</f>
        <v>0.12709697014225388</v>
      </c>
      <c r="I181" s="1"/>
      <c r="N181" s="1">
        <f>SLOPE(N21:N30,$A21:$A30)*Je22_Wm2</f>
        <v>-2.0315711946312754E-2</v>
      </c>
      <c r="T181" s="1">
        <f>SLOPE(T21:T30,$A21:$A30)*Je22_Wm2</f>
        <v>7.3380006652942933E-2</v>
      </c>
      <c r="Z181" s="1">
        <f>SLOPE(Z21:Z30,$A21:$A30)*Je22_Wm2</f>
        <v>-1.3900597904319899E-2</v>
      </c>
      <c r="AF181" s="1">
        <f>SLOPE(AF21:AF30,$A21:$A30)*Je22_Wm2</f>
        <v>8.9644902449804425E-3</v>
      </c>
      <c r="AL181" s="1">
        <f>SLOPE(AL21:AL30,$A21:$A30)*Je22_Wm2</f>
        <v>1.8932634122280387E-2</v>
      </c>
      <c r="AR181" s="1">
        <f>SLOPE(AR21:AR30,$A21:$A30)*Je22_Wm2</f>
        <v>9.1484493300897196E-2</v>
      </c>
      <c r="AZ181" s="8"/>
      <c r="BA181" s="8"/>
    </row>
    <row r="182" spans="1:53">
      <c r="A182" s="33" t="s">
        <v>246</v>
      </c>
      <c r="B182" s="1">
        <f>SLOPE(B31:B40,$A31:$A40)*Je22_Wm2</f>
        <v>-6.7822079696969698E-2</v>
      </c>
      <c r="C182" s="33"/>
      <c r="D182" s="1">
        <f>SLOPE(D31:D40,$A31:$A40)*Je22_Wm2</f>
        <v>-8.4853176470181826E-2</v>
      </c>
      <c r="E182" s="1">
        <f>SLOPE(E31:E40,$A31:$A40)*Je22_Wm2</f>
        <v>-8.6167959000000655E-2</v>
      </c>
      <c r="F182" s="1">
        <f>AVERAGE(F31:F40)</f>
        <v>-0.12389179878853981</v>
      </c>
      <c r="G182" s="1">
        <f>SLOPE(G31:G40,$A31:$A40)*Je22_Wm2</f>
        <v>-6.3323907211898789E-2</v>
      </c>
      <c r="I182" s="1"/>
      <c r="N182" s="1">
        <f>SLOPE(N31:N40,$A31:$A40)*Je22_Wm2</f>
        <v>2.5717660044252907E-2</v>
      </c>
      <c r="T182" s="1">
        <f>SLOPE(T31:T40,$A31:$A40)*Je22_Wm2</f>
        <v>7.2993079581492121E-2</v>
      </c>
      <c r="Z182" s="1">
        <f>SLOPE(Z31:Z40,$A31:$A40)*Je22_Wm2</f>
        <v>9.2883171813236999E-3</v>
      </c>
      <c r="AF182" s="1">
        <f>SLOPE(AF31:AF40,$A31:$A40)*Je22_Wm2</f>
        <v>6.4086774487003131E-2</v>
      </c>
      <c r="AL182" s="1">
        <f>SLOPE(AL31:AL40,$A31:$A40)*Je22_Wm2</f>
        <v>5.3609264478086758E-3</v>
      </c>
      <c r="AR182" s="1">
        <f>SLOPE(AR31:AR40,$A31:$A40)*Je22_Wm2</f>
        <v>-6.5983885394552036E-2</v>
      </c>
      <c r="AZ182" s="8"/>
      <c r="BA182" s="8"/>
    </row>
    <row r="183" spans="1:53">
      <c r="A183" s="33" t="s">
        <v>245</v>
      </c>
      <c r="B183" s="1">
        <f>SLOPE(B41:B50,$A41:$A50)*Je22_Wm2</f>
        <v>0.18950283924242425</v>
      </c>
      <c r="C183" s="33"/>
      <c r="D183" s="1">
        <f>SLOPE(D41:D50,$A41:$A50)*Je22_Wm2</f>
        <v>1.9957351105636362E-2</v>
      </c>
      <c r="E183" s="1">
        <f>SLOPE(E41:E50,$A41:$A50)*Je22_Wm2</f>
        <v>1.8914217272726162E-2</v>
      </c>
      <c r="F183" s="1">
        <f>AVERAGE(F41:F50)</f>
        <v>8.3575732282428747E-2</v>
      </c>
      <c r="G183" s="1">
        <f>SLOPE(G41:G50,$A41:$A50)*Je22_Wm2</f>
        <v>7.9840153248003129E-2</v>
      </c>
      <c r="I183" s="1"/>
      <c r="N183" s="1">
        <f>SLOPE(N41:N50,$A41:$A50)*Je22_Wm2</f>
        <v>-4.5944428738691227E-3</v>
      </c>
      <c r="T183" s="1">
        <f>SLOPE(T41:T50,$A41:$A50)*Je22_Wm2</f>
        <v>8.9633293470580341E-2</v>
      </c>
      <c r="Z183" s="1">
        <f>SLOPE(Z41:Z50,$A41:$A50)*Je22_Wm2</f>
        <v>1.5984054065740765E-2</v>
      </c>
      <c r="AF183" s="1">
        <f>SLOPE(AF41:AF50,$A41:$A50)*Je22_Wm2</f>
        <v>4.8190820524544264E-2</v>
      </c>
      <c r="AL183" s="1">
        <f>SLOPE(AL41:AL50,$A41:$A50)*Je22_Wm2</f>
        <v>-8.8364803305390916E-3</v>
      </c>
      <c r="AR183" s="1">
        <f>SLOPE(AR41:AR50,$A41:$A50)*Je22_Wm2</f>
        <v>-3.2414858091637459E-2</v>
      </c>
      <c r="AZ183" s="8"/>
      <c r="BA183" s="8"/>
    </row>
    <row r="184" spans="1:53">
      <c r="A184" s="33" t="s">
        <v>244</v>
      </c>
      <c r="B184" s="1">
        <f>SLOPE(B51:B60,$A51:$A60)*Je22_Wm2</f>
        <v>2.2810231575757546E-2</v>
      </c>
      <c r="C184" s="33"/>
      <c r="D184" s="1">
        <f>SLOPE(D51:D60,$A51:$A60)*Je22_Wm2</f>
        <v>-1.2542064964363638E-2</v>
      </c>
      <c r="E184" s="1">
        <f>SLOPE(E51:E60,$A51:$A60)*Je22_Wm2</f>
        <v>-1.2830104636363976E-2</v>
      </c>
      <c r="F184" s="1">
        <f>AVERAGE(F51:F60)</f>
        <v>-6.7663893284536367E-5</v>
      </c>
      <c r="G184" s="1">
        <f>SLOPE(G51:G60,$A51:$A60)*Je22_Wm2</f>
        <v>-1.0847566294478243E-2</v>
      </c>
      <c r="I184" s="1"/>
      <c r="N184" s="1">
        <f>SLOPE(N51:N60,$A51:$A60)*Je22_Wm2</f>
        <v>-3.5290940804704199E-2</v>
      </c>
      <c r="T184" s="1">
        <f>SLOPE(T51:T60,$A51:$A60)*Je22_Wm2</f>
        <v>0.18175021801593255</v>
      </c>
      <c r="Z184" s="1">
        <f>SLOPE(Z51:Z60,$A51:$A60)*Je22_Wm2</f>
        <v>3.4678301912486352E-2</v>
      </c>
      <c r="AF184" s="1">
        <f>SLOPE(AF51:AF60,$A51:$A60)*Je22_Wm2</f>
        <v>1.2044200995894056E-2</v>
      </c>
      <c r="AL184" s="1">
        <f>SLOPE(AL51:AL60,$A51:$A60)*Je22_Wm2</f>
        <v>-5.234246886132931E-2</v>
      </c>
      <c r="AR184" s="1">
        <f>SLOPE(AR51:AR60,$A51:$A60)*Je22_Wm2</f>
        <v>-2.8289672095868985E-2</v>
      </c>
      <c r="AZ184" s="8"/>
      <c r="BA184" s="8"/>
    </row>
    <row r="185" spans="1:53">
      <c r="A185" s="9" t="s">
        <v>57</v>
      </c>
      <c r="B185" s="1">
        <f>SLOPE(B61:B70,$A61:$A70)*Je22_Wm2</f>
        <v>0.2554243889393939</v>
      </c>
      <c r="C185" s="1"/>
      <c r="D185" s="1">
        <f t="shared" ref="D185" si="19">AVERAGE(D61:D70)</f>
        <v>0.28289446299999998</v>
      </c>
      <c r="E185" s="1">
        <f>AVERAGE(E61:E70)</f>
        <v>0.33529983333333085</v>
      </c>
      <c r="F185" s="1">
        <f t="shared" ref="F185" si="20">AVERAGE(F61:F70)</f>
        <v>0.18981173033539925</v>
      </c>
      <c r="G185" s="1">
        <f>SLOPE(G61:G70,$A61:$A70)*Je22_Wm2</f>
        <v>0.17742881951241474</v>
      </c>
      <c r="H185" s="9"/>
      <c r="I185" s="1"/>
      <c r="M185" s="1"/>
      <c r="N185" s="1">
        <f>SLOPE(N61:N70,$A61:$A70)*Je22_Wm2</f>
        <v>-0.15140123714826387</v>
      </c>
      <c r="T185" s="1">
        <f>SLOPE(T61:T70,$A61:$A70)*Je22_Wm2</f>
        <v>0.18735653716527281</v>
      </c>
      <c r="Z185" s="1">
        <f>SLOPE(Z61:Z70,$A61:$A70)*Je22_Wm2</f>
        <v>-3.7272872279098535E-3</v>
      </c>
      <c r="AF185" s="1">
        <f>SLOPE(AF61:AF70,$A61:$A70)*Je22_Wm2</f>
        <v>1.6609201702989507E-2</v>
      </c>
      <c r="AL185" s="1">
        <f>SLOPE(AL61:AL70,$A61:$A70)*Je22_Wm2</f>
        <v>-6.2501965619866E-3</v>
      </c>
      <c r="AR185" s="1">
        <f>SLOPE(AR61:AR70,$A61:$A70)*Je22_Wm2</f>
        <v>5.1846795232652641E-2</v>
      </c>
      <c r="AY185" s="1">
        <f t="shared" ref="AY185:AY194" si="21">SUM(N185+T185+Z185+AF185+AL185+AR185)</f>
        <v>9.4433813162754635E-2</v>
      </c>
      <c r="AZ185" s="1">
        <f>AY185-G185</f>
        <v>-8.2995006349660103E-2</v>
      </c>
      <c r="BA185" s="1"/>
    </row>
    <row r="186" spans="1:53">
      <c r="A186" s="33" t="s">
        <v>143</v>
      </c>
      <c r="B186" s="1">
        <f>SLOPE(B71:B80,$A71:$A80)*Je22_Wm2</f>
        <v>0.3224503642424244</v>
      </c>
      <c r="C186" s="1"/>
      <c r="D186" s="1">
        <f t="shared" ref="D186" si="22">AVERAGE(D71:D80)</f>
        <v>0.33739853999999997</v>
      </c>
      <c r="E186" s="1">
        <f>AVERAGE(E71:E80)</f>
        <v>0.39088333333332537</v>
      </c>
      <c r="F186" s="1">
        <f t="shared" ref="F186" si="23">AVERAGE(F71:F80)</f>
        <v>0.24355576427787534</v>
      </c>
      <c r="G186" s="1">
        <f>SLOPE(G71:G80,$A71:$A80)*Je22_Wm2</f>
        <v>0.23245969242306813</v>
      </c>
      <c r="H186" s="33"/>
      <c r="I186" s="1"/>
      <c r="M186" s="1"/>
      <c r="N186" s="1">
        <f>SLOPE(N71:N80,$A71:$A80)*Je22_Wm2</f>
        <v>-0.11725983809757522</v>
      </c>
      <c r="T186" s="1">
        <f>SLOPE(T71:T80,$A71:$A80)*Je22_Wm2</f>
        <v>0.26754095977815145</v>
      </c>
      <c r="Z186" s="1">
        <f>SLOPE(Z71:Z80,$A71:$A80)*Je22_Wm2</f>
        <v>-1.1362912185980187E-2</v>
      </c>
      <c r="AF186" s="1">
        <f>SLOPE(AF71:AF80,$A71:$A80)*Je22_Wm2</f>
        <v>-1.7474865923624676E-2</v>
      </c>
      <c r="AL186" s="1">
        <f>SLOPE(AL71:AL80,$A71:$A80)*Je22_Wm2</f>
        <v>2.0050717972168075E-3</v>
      </c>
      <c r="AR186" s="1">
        <f>SLOPE(AR71:AR80,$A71:$A80)*Je22_Wm2</f>
        <v>9.4914060734804809E-2</v>
      </c>
      <c r="AY186" s="1">
        <f t="shared" si="21"/>
        <v>0.21836247610299298</v>
      </c>
      <c r="AZ186" s="1">
        <f t="shared" ref="AZ186:AZ194" si="24">AY186-G186</f>
        <v>-1.4097216320075157E-2</v>
      </c>
      <c r="BA186" s="1"/>
    </row>
    <row r="187" spans="1:53">
      <c r="A187" s="33" t="s">
        <v>144</v>
      </c>
      <c r="B187" s="1">
        <f>SLOPE(B81:B90,$A81:$A90)*Je22_Wm2</f>
        <v>0.38235046666666678</v>
      </c>
      <c r="C187" s="1"/>
      <c r="D187" s="1">
        <f t="shared" ref="D187" si="25">AVERAGE(D81:D90)</f>
        <v>0.39463367999999999</v>
      </c>
      <c r="E187" s="1">
        <f>AVERAGE(E81:E90)</f>
        <v>0.44293999999999956</v>
      </c>
      <c r="F187" s="1">
        <f t="shared" ref="F187" si="26">AVERAGE(F81:F90)</f>
        <v>0.29675492004385795</v>
      </c>
      <c r="G187" s="1">
        <f>SLOPE(G81:G90,$A81:$A90)*Je22_Wm2</f>
        <v>0.28398353180422475</v>
      </c>
      <c r="H187" s="33"/>
      <c r="I187" s="1"/>
      <c r="M187" s="1"/>
      <c r="N187" s="1">
        <f>SLOPE(N81:N90,$A81:$A90)*Je22_Wm2</f>
        <v>-0.11716647393316479</v>
      </c>
      <c r="T187" s="1">
        <f>SLOPE(T81:T90,$A81:$A90)*Je22_Wm2</f>
        <v>0.26491543507653509</v>
      </c>
      <c r="Z187" s="1">
        <f>SLOPE(Z81:Z90,$A81:$A90)*Je22_Wm2</f>
        <v>-4.4681999052760303E-2</v>
      </c>
      <c r="AF187" s="1">
        <f>SLOPE(AF81:AF90,$A81:$A90)*Je22_Wm2</f>
        <v>3.5614500642412228E-2</v>
      </c>
      <c r="AL187" s="1">
        <f>SLOPE(AL81:AL90,$A81:$A90)*Je22_Wm2</f>
        <v>-3.9089773841418325E-2</v>
      </c>
      <c r="AR187" s="1">
        <f>SLOPE(AR81:AR90,$A81:$A90)*Je22_Wm2</f>
        <v>9.1011232096624053E-2</v>
      </c>
      <c r="AY187" s="1">
        <f t="shared" si="21"/>
        <v>0.19060292098822795</v>
      </c>
      <c r="AZ187" s="1">
        <f t="shared" si="24"/>
        <v>-9.3380610815996801E-2</v>
      </c>
      <c r="BA187" s="1"/>
    </row>
    <row r="188" spans="1:53">
      <c r="A188" s="33" t="s">
        <v>145</v>
      </c>
      <c r="B188" s="1">
        <f>SLOPE(B91:B100,$A91:$A100)*Je22_Wm2</f>
        <v>0.39382728757575763</v>
      </c>
      <c r="C188" s="1"/>
      <c r="D188" s="1">
        <f t="shared" ref="D188" si="27">AVERAGE(D91:D100)</f>
        <v>0.41112669000000002</v>
      </c>
      <c r="E188" s="1">
        <f>AVERAGE(E91:E100)</f>
        <v>0.46466000000000296</v>
      </c>
      <c r="F188" s="1">
        <f t="shared" ref="F188" si="28">AVERAGE(F91:F100)</f>
        <v>0.31142133736757766</v>
      </c>
      <c r="G188" s="1">
        <f>SLOPE(G91:G100,$A91:$A100)*Je22_Wm2</f>
        <v>0.29318825402846671</v>
      </c>
      <c r="H188" s="33"/>
      <c r="I188" s="1"/>
      <c r="M188" s="1"/>
      <c r="N188" s="1">
        <f>SLOPE(N91:N100,$A91:$A100)*Je22_Wm2</f>
        <v>-0.11576055710900941</v>
      </c>
      <c r="T188" s="1">
        <f>SLOPE(T91:T100,$A91:$A100)*Je22_Wm2</f>
        <v>0.28470961100445125</v>
      </c>
      <c r="Z188" s="1">
        <f>SLOPE(Z91:Z100,$A91:$A100)*Je22_Wm2</f>
        <v>-2.679825743147991E-2</v>
      </c>
      <c r="AF188" s="1">
        <f>SLOPE(AF91:AF100,$A91:$A100)*Je22_Wm2</f>
        <v>6.4732467056566365E-2</v>
      </c>
      <c r="AL188" s="1">
        <f>SLOPE(AL91:AL100,$A91:$A100)*Je22_Wm2</f>
        <v>2.8628625059253777E-2</v>
      </c>
      <c r="AR188" s="1">
        <f>SLOPE(AR91:AR100,$A91:$A100)*Je22_Wm2</f>
        <v>9.4802597833372151E-2</v>
      </c>
      <c r="AY188" s="1">
        <f t="shared" si="21"/>
        <v>0.33031448641315425</v>
      </c>
      <c r="AZ188" s="1">
        <f t="shared" si="24"/>
        <v>3.7126232384687541E-2</v>
      </c>
      <c r="BA188" s="1"/>
    </row>
    <row r="189" spans="1:53">
      <c r="A189" s="33" t="s">
        <v>146</v>
      </c>
      <c r="B189" s="1">
        <f>SLOPE(B101:B110,$A101:$A110)*Je22_Wm2</f>
        <v>0.40384708424242388</v>
      </c>
      <c r="C189" s="1"/>
      <c r="D189" s="1">
        <f t="shared" ref="D189" si="29">AVERAGE(D101:D110)</f>
        <v>0.41773122000000001</v>
      </c>
      <c r="E189" s="1">
        <f>AVERAGE(E101:E110)</f>
        <v>0.47054666666666278</v>
      </c>
      <c r="F189" s="1">
        <f t="shared" ref="F189" si="30">AVERAGE(F101:F110)</f>
        <v>0.33345501603054928</v>
      </c>
      <c r="G189" s="1">
        <f>SLOPE(G101:G110,$A101:$A110)*Je22_Wm2</f>
        <v>0.32386283094829615</v>
      </c>
      <c r="H189" s="33"/>
      <c r="I189" s="1"/>
      <c r="M189" s="1"/>
      <c r="N189" s="1">
        <f>SLOPE(N101:N110,$A101:$A110)*Je22_Wm2</f>
        <v>-0.15126373097277232</v>
      </c>
      <c r="T189" s="1">
        <f>SLOPE(T101:T110,$A101:$A110)*Je22_Wm2</f>
        <v>0.30262221593352767</v>
      </c>
      <c r="Z189" s="1">
        <f>SLOPE(Z101:Z110,$A101:$A110)*Je22_Wm2</f>
        <v>1.1130968191690831E-3</v>
      </c>
      <c r="AF189" s="1">
        <f>SLOPE(AF101:AF110,$A101:$A110)*Je22_Wm2</f>
        <v>1.6947495259786002E-2</v>
      </c>
      <c r="AL189" s="1">
        <f>SLOPE(AL101:AL110,$A101:$A110)*Je22_Wm2</f>
        <v>-1.8340570783243613E-2</v>
      </c>
      <c r="AR189" s="1">
        <f>SLOPE(AR101:AR110,$A101:$A110)*Je22_Wm2</f>
        <v>0.109396957266089</v>
      </c>
      <c r="AY189" s="1">
        <f t="shared" si="21"/>
        <v>0.26047546352255579</v>
      </c>
      <c r="AZ189" s="1">
        <f t="shared" si="24"/>
        <v>-6.338736742574036E-2</v>
      </c>
      <c r="BA189" s="1"/>
    </row>
    <row r="190" spans="1:53">
      <c r="A190" s="33" t="s">
        <v>147</v>
      </c>
      <c r="B190" s="1">
        <f>SLOPE(B111:B120,$A111:$A120)*Je22_Wm2</f>
        <v>0.24293298484848425</v>
      </c>
      <c r="C190" s="1"/>
      <c r="D190" s="1">
        <f t="shared" ref="D190" si="31">AVERAGE(D111:D120)</f>
        <v>0.24159133999999999</v>
      </c>
      <c r="E190" s="1">
        <f>AVERAGE(E111:E120)</f>
        <v>0.29227666666666902</v>
      </c>
      <c r="F190" s="1">
        <f t="shared" ref="F190" si="32">AVERAGE(F111:F120)</f>
        <v>0.19362398656915841</v>
      </c>
      <c r="G190" s="1">
        <f>SLOPE(G111:G120,$A111:$A120)*Je22_Wm2</f>
        <v>0.19826554240577957</v>
      </c>
      <c r="H190" s="33"/>
      <c r="I190" s="1"/>
      <c r="M190" s="1"/>
      <c r="N190" s="1">
        <f>SLOPE(N111:N120,$A111:$A120)*Je22_Wm2</f>
        <v>-0.20682489215030811</v>
      </c>
      <c r="T190" s="1">
        <f>SLOPE(T111:T120,$A111:$A120)*Je22_Wm2</f>
        <v>0.42425260427495753</v>
      </c>
      <c r="Z190" s="1">
        <f>SLOPE(Z111:Z120,$A111:$A120)*Je22_Wm2</f>
        <v>-4.7046829442056827E-2</v>
      </c>
      <c r="AF190" s="1">
        <f>SLOPE(AF111:AF120,$A111:$A120)*Je22_Wm2</f>
        <v>1.5178119774783554E-2</v>
      </c>
      <c r="AL190" s="1">
        <f>SLOPE(AL111:AL120,$A111:$A120)*Je22_Wm2</f>
        <v>1.3547874974106717E-2</v>
      </c>
      <c r="AR190" s="1">
        <f>SLOPE(AR111:AR120,$A111:$A120)*Je22_Wm2</f>
        <v>-8.5251586404194155E-2</v>
      </c>
      <c r="AY190" s="1">
        <f t="shared" si="21"/>
        <v>0.11385529102728874</v>
      </c>
      <c r="AZ190" s="1">
        <f t="shared" si="24"/>
        <v>-8.4410251378490828E-2</v>
      </c>
      <c r="BA190" s="1"/>
    </row>
    <row r="191" spans="1:53">
      <c r="A191" s="33" t="s">
        <v>148</v>
      </c>
      <c r="B191" s="1">
        <f>SLOPE(B121:B130,$A121:$A130)*Je22_Wm2</f>
        <v>0.5521010200000005</v>
      </c>
      <c r="C191" s="1"/>
      <c r="D191" s="1">
        <f t="shared" ref="D191" si="33">AVERAGE(D121:D130)</f>
        <v>0.53533993999999996</v>
      </c>
      <c r="E191" s="1">
        <f>AVERAGE(E121:E130)</f>
        <v>0.59047999999999234</v>
      </c>
      <c r="F191" s="1">
        <f t="shared" ref="F191" si="34">AVERAGE(F121:F130)</f>
        <v>0.39243184358551969</v>
      </c>
      <c r="G191" s="1">
        <f>SLOPE(G121:G130,$A121:$A130)*Je22_Wm2</f>
        <v>0.40455542800973909</v>
      </c>
      <c r="H191" s="33"/>
      <c r="I191" s="1"/>
      <c r="M191" s="1"/>
      <c r="N191" s="1">
        <f>SLOPE(N121:N130,$A121:$A130)*Je22_Wm2</f>
        <v>-0.25448526493735735</v>
      </c>
      <c r="T191" s="1">
        <f>SLOPE(T121:T130,$A121:$A130)*Je22_Wm2</f>
        <v>0.54804042908277406</v>
      </c>
      <c r="Z191" s="1">
        <f>SLOPE(Z121:Z130,$A121:$A130)*Je22_Wm2</f>
        <v>2.7533207603340593E-2</v>
      </c>
      <c r="AF191" s="1">
        <f>SLOPE(AF121:AF130,$A121:$A130)*Je22_Wm2</f>
        <v>9.2718420918560612E-2</v>
      </c>
      <c r="AL191" s="1">
        <f>SLOPE(AL121:AL130,$A121:$A130)*Je22_Wm2</f>
        <v>-7.1683741178250101E-3</v>
      </c>
      <c r="AR191" s="1">
        <f>SLOPE(AR121:AR130,$A121:$A130)*Je22_Wm2</f>
        <v>1.487490950682565E-2</v>
      </c>
      <c r="AY191" s="1">
        <f t="shared" si="21"/>
        <v>0.42151332805631853</v>
      </c>
      <c r="AZ191" s="1">
        <f t="shared" si="24"/>
        <v>1.6957900046579433E-2</v>
      </c>
      <c r="BA191" s="1"/>
    </row>
    <row r="192" spans="1:53">
      <c r="A192" s="33" t="s">
        <v>149</v>
      </c>
      <c r="B192" s="1">
        <f>SLOPE(B131:B140,$A131:$A140)*Je22_Wm2</f>
        <v>0.50795639787878799</v>
      </c>
      <c r="C192" s="1"/>
      <c r="D192" s="1">
        <f t="shared" ref="D192" si="35">AVERAGE(D131:D140)</f>
        <v>0.54253377000000003</v>
      </c>
      <c r="E192" s="1">
        <f>AVERAGE(E131:E140)</f>
        <v>0.59608333333333741</v>
      </c>
      <c r="F192" s="1">
        <f t="shared" ref="F192" si="36">AVERAGE(F131:F140)</f>
        <v>0.41445073516500869</v>
      </c>
      <c r="G192" s="1">
        <f>SLOPE(G131:G140,$A131:$A140)*Je22_Wm2</f>
        <v>0.40658859154574145</v>
      </c>
      <c r="H192" s="33"/>
      <c r="I192" s="1"/>
      <c r="M192" s="1"/>
      <c r="N192" s="1">
        <f>SLOPE(N131:N140,$A131:$A140)*Je22_Wm2</f>
        <v>-0.35114120782448643</v>
      </c>
      <c r="T192" s="1">
        <f>SLOPE(T131:T140,$A131:$A140)*Je22_Wm2</f>
        <v>0.73560697066954239</v>
      </c>
      <c r="Z192" s="1">
        <f>SLOPE(Z131:Z140,$A131:$A140)*Je22_Wm2</f>
        <v>-1.5028153845261962E-2</v>
      </c>
      <c r="AF192" s="1">
        <f>SLOPE(AF131:AF140,$A131:$A140)*Je22_Wm2</f>
        <v>9.4478458576435331E-2</v>
      </c>
      <c r="AL192" s="1">
        <f>SLOPE(AL131:AL140,$A131:$A140)*Je22_Wm2</f>
        <v>2.6999893684254046E-2</v>
      </c>
      <c r="AR192" s="1">
        <f>SLOPE(AR131:AR140,$A131:$A140)*Je22_Wm2</f>
        <v>-0.11565719679127441</v>
      </c>
      <c r="AY192" s="1">
        <f t="shared" si="21"/>
        <v>0.37525876446920897</v>
      </c>
      <c r="AZ192" s="1">
        <f t="shared" si="24"/>
        <v>-3.1329827076532479E-2</v>
      </c>
      <c r="BA192" s="1"/>
    </row>
    <row r="193" spans="1:53">
      <c r="A193" s="33" t="s">
        <v>150</v>
      </c>
      <c r="B193" s="1">
        <f>SLOPE(B141:B150,$A141:$A150)*Je22_Wm2</f>
        <v>0.46382286999999928</v>
      </c>
      <c r="C193" s="1"/>
      <c r="D193" s="1">
        <f t="shared" ref="D193" si="37">AVERAGE(D141:D150)</f>
        <v>0.57718431000000003</v>
      </c>
      <c r="E193" s="1">
        <f>AVERAGE(E141:E150)</f>
        <v>0.62700499999999737</v>
      </c>
      <c r="F193" s="1">
        <f t="shared" ref="F193" si="38">AVERAGE(F141:F150)</f>
        <v>0.45819293035304226</v>
      </c>
      <c r="G193" s="1">
        <f>SLOPE(G141:G150,$A141:$A150)*Je22_Wm2</f>
        <v>0.37999375622410725</v>
      </c>
      <c r="H193" s="33"/>
      <c r="I193" s="1"/>
      <c r="M193" s="1"/>
      <c r="N193" s="1">
        <f>SLOPE(N141:N150,$A141:$A150)*Je22_Wm2</f>
        <v>-0.48521309013329167</v>
      </c>
      <c r="T193" s="1">
        <f>SLOPE(T141:T150,$A141:$A150)*Je22_Wm2</f>
        <v>0.89594149632563413</v>
      </c>
      <c r="Z193" s="1">
        <f>SLOPE(Z141:Z150,$A141:$A150)*Je22_Wm2</f>
        <v>-2.3660420966783755E-2</v>
      </c>
      <c r="AF193" s="1">
        <f>SLOPE(AF141:AF150,$A141:$A150)*Je22_Wm2</f>
        <v>8.5609233241706648E-2</v>
      </c>
      <c r="AL193" s="1">
        <f>SLOPE(AL141:AL150,$A141:$A150)*Je22_Wm2</f>
        <v>4.0036927122519883E-2</v>
      </c>
      <c r="AR193" s="1">
        <f>SLOPE(AR141:AR150,$A141:$A150)*Je22_Wm2</f>
        <v>-0.25786042412548238</v>
      </c>
      <c r="AY193" s="1">
        <f t="shared" si="21"/>
        <v>0.25485372146430285</v>
      </c>
      <c r="AZ193" s="1">
        <f t="shared" si="24"/>
        <v>-0.1251400347598044</v>
      </c>
      <c r="BA193" s="1"/>
    </row>
    <row r="194" spans="1:53">
      <c r="A194" s="9" t="s">
        <v>58</v>
      </c>
      <c r="B194" s="1">
        <f>SLOPE(B151:B160,$A151:$A160)*Je22_Wm2</f>
        <v>1.0524324396969706</v>
      </c>
      <c r="C194" s="1"/>
      <c r="D194" s="1">
        <f t="shared" ref="D194" si="39">AVERAGE(D151:D160)</f>
        <v>1.0468194700000002</v>
      </c>
      <c r="E194" s="1">
        <f>AVERAGE(E151:E160)</f>
        <v>1.1001766666666635</v>
      </c>
      <c r="F194" s="1">
        <f t="shared" ref="F194" si="40">AVERAGE(F151:F160)</f>
        <v>0.83374188944404293</v>
      </c>
      <c r="G194" s="1">
        <f>SLOPE(G151:G160,$A151:$A160)*Je22_Wm2</f>
        <v>0.83561939568475607</v>
      </c>
      <c r="H194" s="9"/>
      <c r="I194" s="1"/>
      <c r="M194" s="1"/>
      <c r="N194" s="1">
        <f>SLOPE(N151:N160,$A151:$A160)*Je22_Wm2</f>
        <v>-0.45132175987675455</v>
      </c>
      <c r="T194" s="1">
        <f>SLOPE(T151:T160,$A151:$A160)*Je22_Wm2</f>
        <v>1.0279750577668951</v>
      </c>
      <c r="Z194" s="1">
        <f>SLOPE(Z151:Z160,$A151:$A160)*Je22_Wm2</f>
        <v>2.4022833651045093E-2</v>
      </c>
      <c r="AF194" s="1">
        <f>SLOPE(AF151:AF160,$A151:$A160)*Je22_Wm2</f>
        <v>0.12747324482544078</v>
      </c>
      <c r="AL194" s="1">
        <f>SLOPE(AL151:AL160,$A151:$A160)*Je22_Wm2</f>
        <v>1.006185776321779E-2</v>
      </c>
      <c r="AR194" s="1">
        <f>SLOPE(AR151:AR160,$A151:$A160)*Je22_Wm2</f>
        <v>0.1304542358501791</v>
      </c>
      <c r="AY194" s="1">
        <f t="shared" si="21"/>
        <v>0.86866546998002336</v>
      </c>
      <c r="AZ194" s="1">
        <f t="shared" si="24"/>
        <v>3.3046074295267291E-2</v>
      </c>
      <c r="BA194" s="1"/>
    </row>
    <row r="195" spans="1:53">
      <c r="G195" s="1"/>
    </row>
    <row r="196" spans="1:53">
      <c r="B196" s="43"/>
      <c r="C196" s="43"/>
      <c r="D196" s="43"/>
      <c r="F196" s="1"/>
    </row>
    <row r="198" spans="1:53">
      <c r="D198" s="99" t="s">
        <v>276</v>
      </c>
      <c r="K198" s="99"/>
    </row>
    <row r="199" spans="1:53">
      <c r="D199" s="110" t="str">
        <f t="array" ref="D199:H207">[1]!Regression(ohc!$G$5:$G$160,ohc!$A$5:$B$160,TRUE)</f>
        <v>Parameter</v>
      </c>
      <c r="E199" s="111" t="str">
        <v>Est value</v>
      </c>
      <c r="F199" s="111" t="str">
        <v>St dev</v>
      </c>
      <c r="G199" s="111" t="str">
        <v>t student</v>
      </c>
      <c r="H199" s="112" t="str">
        <v>Prob(&gt;|t|)</v>
      </c>
    </row>
    <row r="200" spans="1:53">
      <c r="D200" s="113" t="str">
        <v>b0</v>
      </c>
      <c r="E200" s="44">
        <v>129.73148775518945</v>
      </c>
      <c r="F200" s="44">
        <v>2.2696274451380072</v>
      </c>
      <c r="G200" s="44">
        <v>57.15981626548448</v>
      </c>
      <c r="H200" s="114">
        <v>3.9103234069418488E-105</v>
      </c>
      <c r="I200" s="1"/>
    </row>
    <row r="201" spans="1:53">
      <c r="D201" s="113" t="str">
        <v>b1</v>
      </c>
      <c r="E201" s="44">
        <v>-6.9846904958550046E-2</v>
      </c>
      <c r="F201" s="44">
        <v>1.2066283567846549E-3</v>
      </c>
      <c r="G201" s="44">
        <v>-57.886013175319</v>
      </c>
      <c r="H201" s="114">
        <v>6.1684997882758519E-106</v>
      </c>
      <c r="I201" s="1"/>
    </row>
    <row r="202" spans="1:53">
      <c r="B202" s="9" t="s">
        <v>359</v>
      </c>
      <c r="D202" s="113" t="str">
        <v>b2</v>
      </c>
      <c r="E202" s="323">
        <v>0.86100606007833735</v>
      </c>
      <c r="F202" s="44">
        <v>2.339557947962867E-3</v>
      </c>
      <c r="G202" s="44">
        <v>368.02083095571311</v>
      </c>
      <c r="H202" s="114">
        <v>2.0991028663008395E-227</v>
      </c>
      <c r="I202" s="1"/>
    </row>
    <row r="203" spans="1:53">
      <c r="D203" s="113" t="str">
        <v>Residual St dev</v>
      </c>
      <c r="E203" s="44">
        <v>0.20373670074657613</v>
      </c>
      <c r="F203" s="44" t="str">
        <v/>
      </c>
      <c r="G203" s="44" t="str">
        <v/>
      </c>
      <c r="H203" s="114" t="str">
        <v>y = b0 + b1.x1 + b2.x2</v>
      </c>
      <c r="I203" s="1"/>
    </row>
    <row r="204" spans="1:53">
      <c r="D204" s="113" t="str">
        <v>R2</v>
      </c>
      <c r="E204" s="44">
        <v>0.99985953684796258</v>
      </c>
      <c r="F204" s="44" t="str">
        <v/>
      </c>
      <c r="G204" s="44" t="str">
        <v/>
      </c>
      <c r="H204" s="114" t="str">
        <v/>
      </c>
      <c r="I204" s="1"/>
    </row>
    <row r="205" spans="1:53">
      <c r="D205" s="113" t="str">
        <v>R2(adj)</v>
      </c>
      <c r="E205" s="44">
        <v>0.99985770072832802</v>
      </c>
      <c r="F205" s="44" t="str">
        <v/>
      </c>
      <c r="G205" s="44" t="str">
        <v/>
      </c>
      <c r="H205" s="114" t="str">
        <v/>
      </c>
      <c r="I205" s="1"/>
    </row>
    <row r="206" spans="1:53">
      <c r="D206" s="113" t="str">
        <v>F</v>
      </c>
      <c r="E206" s="44">
        <v>544550.32127206889</v>
      </c>
      <c r="F206" s="44" t="str">
        <v/>
      </c>
      <c r="G206" s="44" t="str">
        <v/>
      </c>
      <c r="H206" s="114" t="str">
        <v/>
      </c>
      <c r="I206" s="1"/>
    </row>
    <row r="207" spans="1:53">
      <c r="D207" s="115" t="str">
        <v>Prob(&gt;F)</v>
      </c>
      <c r="E207" s="116">
        <v>1.9432306728175927E-295</v>
      </c>
      <c r="F207" s="116" t="str">
        <v/>
      </c>
      <c r="G207" s="116" t="str">
        <v/>
      </c>
      <c r="H207" s="117" t="str">
        <v/>
      </c>
      <c r="I207" s="1"/>
    </row>
    <row r="209" spans="4:4">
      <c r="D209" s="9" t="s">
        <v>345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2"/>
  <sheetViews>
    <sheetView zoomScale="90" zoomScaleNormal="90" workbookViewId="0">
      <pane xSplit="1" ySplit="4" topLeftCell="B206" activePane="bottomRight" state="frozen"/>
      <selection pane="topRight" activeCell="B1" sqref="B1"/>
      <selection pane="bottomLeft" activeCell="A5" sqref="A5"/>
      <selection pane="bottomRight" activeCell="R240" sqref="R240"/>
    </sheetView>
  </sheetViews>
  <sheetFormatPr defaultRowHeight="12.75"/>
  <cols>
    <col min="1" max="1" width="21" customWidth="1"/>
    <col min="2" max="2" width="11.5703125" customWidth="1"/>
    <col min="12" max="13" width="11.42578125" customWidth="1"/>
    <col min="14" max="14" width="14.5703125" customWidth="1"/>
    <col min="15" max="15" width="13.85546875" customWidth="1"/>
    <col min="16" max="16" width="10.28515625" customWidth="1"/>
  </cols>
  <sheetData>
    <row r="1" spans="1:21">
      <c r="A1" s="151" t="s">
        <v>44</v>
      </c>
      <c r="B1" s="152" t="s">
        <v>288</v>
      </c>
      <c r="C1" s="120"/>
      <c r="D1" s="120"/>
      <c r="E1" s="120"/>
      <c r="F1" s="120"/>
      <c r="G1" s="120"/>
      <c r="H1" s="120"/>
      <c r="I1" s="120"/>
      <c r="J1" s="120"/>
      <c r="K1" s="121"/>
      <c r="L1" s="9"/>
      <c r="P1" s="7" t="s">
        <v>261</v>
      </c>
    </row>
    <row r="2" spans="1:21" ht="15">
      <c r="A2" s="153" t="s">
        <v>287</v>
      </c>
      <c r="B2" s="154" t="s">
        <v>158</v>
      </c>
      <c r="C2" s="155"/>
      <c r="D2" s="156" t="s">
        <v>286</v>
      </c>
      <c r="E2" s="157"/>
      <c r="F2" s="155"/>
      <c r="G2" s="155"/>
      <c r="H2" s="155"/>
      <c r="I2" s="155"/>
      <c r="J2" s="155"/>
      <c r="K2" s="158"/>
      <c r="N2" s="7" t="s">
        <v>292</v>
      </c>
      <c r="O2" s="9" t="s">
        <v>290</v>
      </c>
      <c r="P2" s="8" t="s">
        <v>260</v>
      </c>
    </row>
    <row r="3" spans="1:21">
      <c r="A3" s="159" t="s">
        <v>46</v>
      </c>
      <c r="B3" s="160" t="s">
        <v>151</v>
      </c>
      <c r="C3" s="155"/>
      <c r="D3" s="155"/>
      <c r="E3" s="155"/>
      <c r="F3" s="155"/>
      <c r="G3" s="155"/>
      <c r="H3" s="155"/>
      <c r="I3" s="155"/>
      <c r="J3" s="155"/>
      <c r="K3" s="158"/>
      <c r="N3" s="7" t="s">
        <v>289</v>
      </c>
      <c r="O3" s="94" t="s">
        <v>291</v>
      </c>
      <c r="P3" t="s">
        <v>259</v>
      </c>
      <c r="U3" s="5"/>
    </row>
    <row r="4" spans="1:21">
      <c r="A4" s="159" t="s">
        <v>0</v>
      </c>
      <c r="B4" s="154" t="s">
        <v>262</v>
      </c>
      <c r="C4" s="155" t="s">
        <v>47</v>
      </c>
      <c r="D4" s="155" t="s">
        <v>48</v>
      </c>
      <c r="E4" s="155" t="s">
        <v>49</v>
      </c>
      <c r="F4" s="155" t="s">
        <v>50</v>
      </c>
      <c r="G4" s="155" t="s">
        <v>51</v>
      </c>
      <c r="H4" s="161" t="s">
        <v>52</v>
      </c>
      <c r="I4" s="155" t="s">
        <v>53</v>
      </c>
      <c r="J4" s="155" t="s">
        <v>54</v>
      </c>
      <c r="K4" s="158" t="s">
        <v>55</v>
      </c>
      <c r="M4" t="s">
        <v>120</v>
      </c>
      <c r="N4" s="7" t="s">
        <v>293</v>
      </c>
      <c r="O4" s="7" t="s">
        <v>285</v>
      </c>
      <c r="P4" s="98">
        <v>-1</v>
      </c>
    </row>
    <row r="5" spans="1:21">
      <c r="A5" s="159">
        <v>1850</v>
      </c>
      <c r="B5" s="129">
        <v>0</v>
      </c>
      <c r="C5" s="129">
        <v>0</v>
      </c>
      <c r="D5" s="129">
        <v>0</v>
      </c>
      <c r="E5" s="129">
        <v>0</v>
      </c>
      <c r="F5" s="129">
        <v>0</v>
      </c>
      <c r="G5" s="129">
        <v>0</v>
      </c>
      <c r="H5" s="129">
        <v>0</v>
      </c>
      <c r="I5" s="129">
        <v>0</v>
      </c>
      <c r="J5" s="129">
        <v>0</v>
      </c>
      <c r="K5" s="130">
        <v>0</v>
      </c>
      <c r="M5" s="1">
        <f>SUM(I5:J5)</f>
        <v>0</v>
      </c>
      <c r="N5" s="1">
        <f t="shared" ref="N5:N68" si="0">SUM(C5:F5,I5:K5)</f>
        <v>0</v>
      </c>
      <c r="O5" s="1"/>
    </row>
    <row r="6" spans="1:21">
      <c r="A6" s="159">
        <v>1851</v>
      </c>
      <c r="B6" s="129">
        <v>3.5038100000000003E-2</v>
      </c>
      <c r="C6" s="129">
        <v>5.98688E-3</v>
      </c>
      <c r="D6" s="129">
        <v>8.0599999999999997E-4</v>
      </c>
      <c r="E6" s="129">
        <v>1.2130400000000001E-3</v>
      </c>
      <c r="F6" s="129">
        <v>-9.5100000000000002E-4</v>
      </c>
      <c r="G6" s="129">
        <v>6.8849999999999998E-4</v>
      </c>
      <c r="H6" s="129">
        <v>7.0009E-4</v>
      </c>
      <c r="I6" s="129">
        <v>6.4917999999999996E-4</v>
      </c>
      <c r="J6" s="129">
        <v>-4.9729700000000001E-6</v>
      </c>
      <c r="K6" s="130">
        <v>2.90978E-2</v>
      </c>
      <c r="M6" s="1">
        <f t="shared" ref="M6:M69" si="1">SUM(I6:J6)</f>
        <v>6.4420702999999993E-4</v>
      </c>
      <c r="N6" s="1">
        <f t="shared" si="0"/>
        <v>3.6796927029999996E-2</v>
      </c>
      <c r="O6" s="97">
        <f t="shared" ref="O6" si="2">B6-N6</f>
        <v>-1.7588270299999931E-3</v>
      </c>
      <c r="P6" s="1">
        <f>F6*$P$4+G6</f>
        <v>1.6394999999999999E-3</v>
      </c>
      <c r="Q6" s="11"/>
    </row>
    <row r="7" spans="1:21">
      <c r="A7" s="159">
        <v>1852</v>
      </c>
      <c r="B7" s="129">
        <v>5.5433799999999998E-2</v>
      </c>
      <c r="C7" s="129">
        <v>1.0531E-2</v>
      </c>
      <c r="D7" s="129">
        <v>9.5299999999999996E-4</v>
      </c>
      <c r="E7" s="129">
        <v>-1.0711099999999999E-2</v>
      </c>
      <c r="F7" s="129">
        <v>-2.5890000000000002E-3</v>
      </c>
      <c r="G7" s="129">
        <v>6.8849999999999998E-4</v>
      </c>
      <c r="H7" s="129">
        <v>7.1325999999999996E-4</v>
      </c>
      <c r="I7" s="129">
        <v>6.4917999999999996E-4</v>
      </c>
      <c r="J7" s="129">
        <v>-4.9729700000000001E-6</v>
      </c>
      <c r="K7" s="130">
        <v>5.6691600000000002E-2</v>
      </c>
      <c r="M7" s="1">
        <f t="shared" si="1"/>
        <v>6.4420702999999993E-4</v>
      </c>
      <c r="N7" s="1">
        <f t="shared" si="0"/>
        <v>5.5519707030000004E-2</v>
      </c>
      <c r="O7" s="97">
        <f>B7-N7</f>
        <v>-8.5907030000005602E-5</v>
      </c>
      <c r="P7" s="1">
        <f t="shared" ref="P7:P70" si="3">F7*$P$4+G7</f>
        <v>3.2775E-3</v>
      </c>
      <c r="Q7" s="11"/>
    </row>
    <row r="8" spans="1:21">
      <c r="A8" s="159">
        <v>1853</v>
      </c>
      <c r="B8" s="129">
        <v>6.3721100000000003E-2</v>
      </c>
      <c r="C8" s="129">
        <v>1.46231E-2</v>
      </c>
      <c r="D8" s="129">
        <v>1.0740000000000001E-3</v>
      </c>
      <c r="E8" s="129">
        <v>-2.7179999999999999E-2</v>
      </c>
      <c r="F8" s="129">
        <v>-4.2329999999999998E-3</v>
      </c>
      <c r="G8" s="129">
        <v>6.8849999999999998E-4</v>
      </c>
      <c r="H8" s="129">
        <v>7.1316999999999995E-4</v>
      </c>
      <c r="I8" s="129">
        <v>6.4917999999999996E-4</v>
      </c>
      <c r="J8" s="129">
        <v>-4.9729700000000001E-6</v>
      </c>
      <c r="K8" s="130">
        <v>7.7229500000000006E-2</v>
      </c>
      <c r="M8" s="1">
        <f t="shared" si="1"/>
        <v>6.4420702999999993E-4</v>
      </c>
      <c r="N8" s="1">
        <f t="shared" si="0"/>
        <v>6.2157807030000005E-2</v>
      </c>
      <c r="O8" s="97">
        <f t="shared" ref="O8:O71" si="4">B8-N8</f>
        <v>1.5632929699999978E-3</v>
      </c>
      <c r="P8" s="1">
        <f t="shared" si="3"/>
        <v>4.9214999999999997E-3</v>
      </c>
      <c r="Q8" s="11"/>
    </row>
    <row r="9" spans="1:21">
      <c r="A9" s="159">
        <v>1854</v>
      </c>
      <c r="B9" s="129">
        <v>5.9969399999999999E-2</v>
      </c>
      <c r="C9" s="129">
        <v>2.0559600000000001E-2</v>
      </c>
      <c r="D9" s="129">
        <v>1.243E-3</v>
      </c>
      <c r="E9" s="129">
        <v>-4.5500499999999999E-2</v>
      </c>
      <c r="F9" s="129">
        <v>-5.8719999999999996E-3</v>
      </c>
      <c r="G9" s="129">
        <v>6.8849999999999998E-4</v>
      </c>
      <c r="H9" s="129">
        <v>7.3589E-4</v>
      </c>
      <c r="I9" s="129">
        <v>6.4917999999999996E-4</v>
      </c>
      <c r="J9" s="129">
        <v>-4.9729700000000001E-6</v>
      </c>
      <c r="K9" s="130">
        <v>8.5701899999999998E-2</v>
      </c>
      <c r="M9" s="1">
        <f t="shared" si="1"/>
        <v>6.4420702999999993E-4</v>
      </c>
      <c r="N9" s="1">
        <f t="shared" si="0"/>
        <v>5.6776207029999998E-2</v>
      </c>
      <c r="O9" s="97">
        <f t="shared" si="4"/>
        <v>3.1931929700000014E-3</v>
      </c>
      <c r="P9" s="1">
        <f t="shared" si="3"/>
        <v>6.5604999999999995E-3</v>
      </c>
      <c r="Q9" s="11"/>
    </row>
    <row r="10" spans="1:21">
      <c r="A10" s="159">
        <v>1855</v>
      </c>
      <c r="B10" s="129">
        <v>-1.20188E-2</v>
      </c>
      <c r="C10" s="129">
        <v>2.4811900000000001E-2</v>
      </c>
      <c r="D10" s="129">
        <v>1.359E-3</v>
      </c>
      <c r="E10" s="129">
        <v>-5.71196E-2</v>
      </c>
      <c r="F10" s="129">
        <v>-7.5139999999999998E-3</v>
      </c>
      <c r="G10" s="129">
        <v>6.8849999999999998E-4</v>
      </c>
      <c r="H10" s="129">
        <v>7.3282999999999996E-4</v>
      </c>
      <c r="I10" s="129">
        <v>6.4917999999999996E-4</v>
      </c>
      <c r="J10" s="129">
        <v>-4.9729700000000001E-6</v>
      </c>
      <c r="K10" s="130">
        <v>2.09231E-2</v>
      </c>
      <c r="M10" s="1">
        <f t="shared" si="1"/>
        <v>6.4420702999999993E-4</v>
      </c>
      <c r="N10" s="1">
        <f t="shared" si="0"/>
        <v>-1.6895392970000006E-2</v>
      </c>
      <c r="O10" s="97">
        <f t="shared" si="4"/>
        <v>4.8765929700000064E-3</v>
      </c>
      <c r="P10" s="1">
        <f t="shared" si="3"/>
        <v>8.2024999999999997E-3</v>
      </c>
      <c r="Q10" s="11"/>
    </row>
    <row r="11" spans="1:21">
      <c r="A11" s="159">
        <v>1856</v>
      </c>
      <c r="B11" s="129">
        <v>-0.96709800000000001</v>
      </c>
      <c r="C11" s="129">
        <v>3.0196400000000002E-2</v>
      </c>
      <c r="D11" s="129">
        <v>1.4710000000000001E-3</v>
      </c>
      <c r="E11" s="129">
        <v>-5.6703299999999998E-2</v>
      </c>
      <c r="F11" s="129">
        <v>-9.1610000000000007E-3</v>
      </c>
      <c r="G11" s="129">
        <v>6.8849999999999998E-4</v>
      </c>
      <c r="H11" s="129">
        <v>7.5255000000000005E-4</v>
      </c>
      <c r="I11" s="129">
        <v>6.4917999999999996E-4</v>
      </c>
      <c r="J11" s="129">
        <v>-4.9729700000000001E-6</v>
      </c>
      <c r="K11" s="130">
        <v>-0.94031100000000001</v>
      </c>
      <c r="M11" s="1">
        <f t="shared" si="1"/>
        <v>6.4420702999999993E-4</v>
      </c>
      <c r="N11" s="1">
        <f t="shared" si="0"/>
        <v>-0.97386369296999997</v>
      </c>
      <c r="O11" s="97">
        <f t="shared" si="4"/>
        <v>6.7656929699999591E-3</v>
      </c>
      <c r="P11" s="1">
        <f t="shared" si="3"/>
        <v>9.8495000000000006E-3</v>
      </c>
      <c r="Q11" s="11"/>
    </row>
    <row r="12" spans="1:21">
      <c r="A12" s="159">
        <v>1857</v>
      </c>
      <c r="B12" s="129">
        <v>-1.44513</v>
      </c>
      <c r="C12" s="129">
        <v>3.5029900000000003E-2</v>
      </c>
      <c r="D12" s="129">
        <v>1.6260000000000001E-3</v>
      </c>
      <c r="E12" s="129">
        <v>-4.0370799999999998E-2</v>
      </c>
      <c r="F12" s="129">
        <v>-1.0808999999999999E-2</v>
      </c>
      <c r="G12" s="129">
        <v>6.8849999999999998E-4</v>
      </c>
      <c r="H12" s="129">
        <v>7.5980999999999998E-4</v>
      </c>
      <c r="I12" s="129">
        <v>6.4917999999999996E-4</v>
      </c>
      <c r="J12" s="129">
        <v>-4.9729700000000001E-6</v>
      </c>
      <c r="K12" s="130">
        <v>-1.43828</v>
      </c>
      <c r="M12" s="1">
        <f t="shared" si="1"/>
        <v>6.4420702999999993E-4</v>
      </c>
      <c r="N12" s="1">
        <f t="shared" si="0"/>
        <v>-1.45215969297</v>
      </c>
      <c r="O12" s="97">
        <f t="shared" si="4"/>
        <v>7.029692970000001E-3</v>
      </c>
      <c r="P12" s="1">
        <f t="shared" si="3"/>
        <v>1.1497499999999999E-2</v>
      </c>
      <c r="Q12" s="11"/>
    </row>
    <row r="13" spans="1:21">
      <c r="A13" s="159">
        <v>1858</v>
      </c>
      <c r="B13" s="129">
        <v>-0.59089999999999998</v>
      </c>
      <c r="C13" s="129">
        <v>4.07847E-2</v>
      </c>
      <c r="D13" s="129">
        <v>1.75E-3</v>
      </c>
      <c r="E13" s="129">
        <v>-1.1632E-2</v>
      </c>
      <c r="F13" s="129">
        <v>-1.2447E-2</v>
      </c>
      <c r="G13" s="129">
        <v>6.8849999999999998E-4</v>
      </c>
      <c r="H13" s="129">
        <v>7.6550000000000001E-4</v>
      </c>
      <c r="I13" s="129">
        <v>6.4917999999999996E-4</v>
      </c>
      <c r="J13" s="129">
        <v>-4.9729700000000001E-6</v>
      </c>
      <c r="K13" s="130">
        <v>-0.61859699999999995</v>
      </c>
      <c r="M13" s="1">
        <f t="shared" si="1"/>
        <v>6.4420702999999993E-4</v>
      </c>
      <c r="N13" s="1">
        <f t="shared" si="0"/>
        <v>-0.59949709296999998</v>
      </c>
      <c r="O13" s="97">
        <f t="shared" si="4"/>
        <v>8.5970929699999976E-3</v>
      </c>
      <c r="P13" s="1">
        <f t="shared" si="3"/>
        <v>1.31355E-2</v>
      </c>
      <c r="Q13" s="11"/>
    </row>
    <row r="14" spans="1:21">
      <c r="A14" s="159">
        <v>1859</v>
      </c>
      <c r="B14" s="129">
        <v>-0.12121899999999999</v>
      </c>
      <c r="C14" s="129">
        <v>4.7005199999999997E-2</v>
      </c>
      <c r="D14" s="129">
        <v>1.902E-3</v>
      </c>
      <c r="E14" s="129">
        <v>2.0781999999999998E-2</v>
      </c>
      <c r="F14" s="129">
        <v>-1.4102E-2</v>
      </c>
      <c r="G14" s="129">
        <v>6.8849999999999998E-4</v>
      </c>
      <c r="H14" s="129">
        <v>7.8507999999999996E-4</v>
      </c>
      <c r="I14" s="129">
        <v>6.4917999999999996E-4</v>
      </c>
      <c r="J14" s="129">
        <v>-4.9729700000000001E-6</v>
      </c>
      <c r="K14" s="130">
        <v>-0.188553</v>
      </c>
      <c r="M14" s="1">
        <f t="shared" si="1"/>
        <v>6.4420702999999993E-4</v>
      </c>
      <c r="N14" s="1">
        <f t="shared" si="0"/>
        <v>-0.13232159297000001</v>
      </c>
      <c r="O14" s="97">
        <f t="shared" si="4"/>
        <v>1.1102592970000019E-2</v>
      </c>
      <c r="P14" s="1">
        <f t="shared" si="3"/>
        <v>1.47905E-2</v>
      </c>
      <c r="Q14" s="11"/>
    </row>
    <row r="15" spans="1:21">
      <c r="A15" s="159">
        <v>1860</v>
      </c>
      <c r="B15" s="129">
        <v>5.9750699999999997E-2</v>
      </c>
      <c r="C15" s="129">
        <v>5.13686E-2</v>
      </c>
      <c r="D15" s="129">
        <v>2.0209999999999998E-3</v>
      </c>
      <c r="E15" s="129">
        <v>3.07091E-2</v>
      </c>
      <c r="F15" s="129">
        <v>-1.5748000000000002E-2</v>
      </c>
      <c r="G15" s="129">
        <v>6.8849999999999998E-4</v>
      </c>
      <c r="H15" s="129">
        <v>7.9115000000000001E-4</v>
      </c>
      <c r="I15" s="129">
        <v>6.4917999999999996E-4</v>
      </c>
      <c r="J15" s="129">
        <v>-4.9729700000000001E-6</v>
      </c>
      <c r="K15" s="130">
        <v>-2.2251699999999999E-2</v>
      </c>
      <c r="M15" s="1">
        <f t="shared" si="1"/>
        <v>6.4420702999999993E-4</v>
      </c>
      <c r="N15" s="1">
        <f t="shared" si="0"/>
        <v>4.6743207029999997E-2</v>
      </c>
      <c r="O15" s="97">
        <f t="shared" si="4"/>
        <v>1.3007492969999999E-2</v>
      </c>
      <c r="P15" s="1">
        <f t="shared" si="3"/>
        <v>1.6436500000000003E-2</v>
      </c>
      <c r="Q15" s="11"/>
    </row>
    <row r="16" spans="1:21">
      <c r="A16" s="159">
        <v>1861</v>
      </c>
      <c r="B16" s="129">
        <v>6.8145800000000006E-2</v>
      </c>
      <c r="C16" s="129">
        <v>5.73298E-2</v>
      </c>
      <c r="D16" s="129">
        <v>2.176E-3</v>
      </c>
      <c r="E16" s="129">
        <v>1.4298699999999999E-2</v>
      </c>
      <c r="F16" s="129">
        <v>-1.7075E-2</v>
      </c>
      <c r="G16" s="129">
        <v>6.8849999999999998E-4</v>
      </c>
      <c r="H16" s="129">
        <v>8.0099000000000001E-4</v>
      </c>
      <c r="I16" s="129">
        <v>6.4917999999999996E-4</v>
      </c>
      <c r="J16" s="129">
        <v>-4.9729700000000001E-6</v>
      </c>
      <c r="K16" s="130">
        <v>-3.7342999999999999E-3</v>
      </c>
      <c r="M16" s="1">
        <f t="shared" si="1"/>
        <v>6.4420702999999993E-4</v>
      </c>
      <c r="N16" s="1">
        <f t="shared" si="0"/>
        <v>5.3639407029999989E-2</v>
      </c>
      <c r="O16" s="97">
        <f t="shared" si="4"/>
        <v>1.4506392970000018E-2</v>
      </c>
      <c r="P16" s="1">
        <f t="shared" si="3"/>
        <v>1.7763500000000002E-2</v>
      </c>
      <c r="Q16" s="11"/>
    </row>
    <row r="17" spans="1:17">
      <c r="A17" s="159">
        <v>1862</v>
      </c>
      <c r="B17" s="129">
        <v>-0.208234</v>
      </c>
      <c r="C17" s="129">
        <v>6.14269E-2</v>
      </c>
      <c r="D17" s="129">
        <v>2.2910000000000001E-3</v>
      </c>
      <c r="E17" s="129">
        <v>-8.0917000000000003E-3</v>
      </c>
      <c r="F17" s="129">
        <v>-1.8402000000000002E-2</v>
      </c>
      <c r="G17" s="129">
        <v>6.8849999999999998E-4</v>
      </c>
      <c r="H17" s="129">
        <v>8.0648000000000004E-4</v>
      </c>
      <c r="I17" s="129">
        <v>6.4917999999999996E-4</v>
      </c>
      <c r="J17" s="129">
        <v>-4.9729700000000001E-6</v>
      </c>
      <c r="K17" s="130">
        <v>-0.26189200000000001</v>
      </c>
      <c r="M17" s="1">
        <f t="shared" si="1"/>
        <v>6.4420702999999993E-4</v>
      </c>
      <c r="N17" s="1">
        <f t="shared" si="0"/>
        <v>-0.22402359297000002</v>
      </c>
      <c r="O17" s="97">
        <f t="shared" si="4"/>
        <v>1.5789592970000016E-2</v>
      </c>
      <c r="P17" s="1">
        <f t="shared" si="3"/>
        <v>1.9090500000000003E-2</v>
      </c>
      <c r="Q17" s="11"/>
    </row>
    <row r="18" spans="1:17">
      <c r="A18" s="159">
        <v>1863</v>
      </c>
      <c r="B18" s="129">
        <v>-0.114063</v>
      </c>
      <c r="C18" s="129">
        <v>6.5984399999999999E-2</v>
      </c>
      <c r="D18" s="129">
        <v>2.4550000000000002E-3</v>
      </c>
      <c r="E18" s="129">
        <v>-2.0641799999999998E-2</v>
      </c>
      <c r="F18" s="129">
        <v>-1.9724999999999999E-2</v>
      </c>
      <c r="G18" s="129">
        <v>6.8849999999999998E-4</v>
      </c>
      <c r="H18" s="129">
        <v>8.1375000000000002E-4</v>
      </c>
      <c r="I18" s="129">
        <v>6.4917999999999996E-4</v>
      </c>
      <c r="J18" s="129">
        <v>-4.9729700000000001E-6</v>
      </c>
      <c r="K18" s="130">
        <v>-0.15962399999999999</v>
      </c>
      <c r="M18" s="1">
        <f t="shared" si="1"/>
        <v>6.4420702999999993E-4</v>
      </c>
      <c r="N18" s="1">
        <f t="shared" si="0"/>
        <v>-0.13090719297</v>
      </c>
      <c r="O18" s="97">
        <f t="shared" si="4"/>
        <v>1.6844192970000005E-2</v>
      </c>
      <c r="P18" s="1">
        <f t="shared" si="3"/>
        <v>2.0413500000000001E-2</v>
      </c>
      <c r="Q18" s="11"/>
    </row>
    <row r="19" spans="1:17">
      <c r="A19" s="159">
        <v>1864</v>
      </c>
      <c r="B19" s="129">
        <v>1.82942E-2</v>
      </c>
      <c r="C19" s="129">
        <v>7.1475200000000003E-2</v>
      </c>
      <c r="D19" s="129">
        <v>2.5579999999999999E-3</v>
      </c>
      <c r="E19" s="129">
        <v>-3.0124000000000001E-2</v>
      </c>
      <c r="F19" s="129">
        <v>-2.1049999999999999E-2</v>
      </c>
      <c r="G19" s="129">
        <v>6.8849999999999998E-4</v>
      </c>
      <c r="H19" s="129">
        <v>8.3673999999999999E-4</v>
      </c>
      <c r="I19" s="129">
        <v>6.4917999999999996E-4</v>
      </c>
      <c r="J19" s="129">
        <v>-4.9729700000000001E-6</v>
      </c>
      <c r="K19" s="130">
        <v>-2.35046E-2</v>
      </c>
      <c r="M19" s="1">
        <f t="shared" si="1"/>
        <v>6.4420702999999993E-4</v>
      </c>
      <c r="N19" s="1">
        <f t="shared" si="0"/>
        <v>-1.1929699999906063E-6</v>
      </c>
      <c r="O19" s="97">
        <f t="shared" si="4"/>
        <v>1.8295392969999991E-2</v>
      </c>
      <c r="P19" s="1">
        <f t="shared" si="3"/>
        <v>2.1738500000000001E-2</v>
      </c>
      <c r="Q19" s="11"/>
    </row>
    <row r="20" spans="1:17">
      <c r="A20" s="159">
        <v>1865</v>
      </c>
      <c r="B20" s="129">
        <v>7.6343599999999998E-2</v>
      </c>
      <c r="C20" s="129">
        <v>7.6135499999999995E-2</v>
      </c>
      <c r="D20" s="129">
        <v>2.7299999999999998E-3</v>
      </c>
      <c r="E20" s="129">
        <v>-4.3521799999999999E-2</v>
      </c>
      <c r="F20" s="129">
        <v>-2.2383E-2</v>
      </c>
      <c r="G20" s="129">
        <v>6.8849999999999998E-4</v>
      </c>
      <c r="H20" s="129">
        <v>8.4265000000000002E-4</v>
      </c>
      <c r="I20" s="129">
        <v>6.4917999999999996E-4</v>
      </c>
      <c r="J20" s="129">
        <v>-4.9729700000000001E-6</v>
      </c>
      <c r="K20" s="130">
        <v>4.3016699999999998E-2</v>
      </c>
      <c r="M20" s="1">
        <f t="shared" si="1"/>
        <v>6.4420702999999993E-4</v>
      </c>
      <c r="N20" s="1">
        <f t="shared" si="0"/>
        <v>5.6621607029999993E-2</v>
      </c>
      <c r="O20" s="97">
        <f t="shared" si="4"/>
        <v>1.9721992970000005E-2</v>
      </c>
      <c r="P20" s="1">
        <f t="shared" si="3"/>
        <v>2.3071500000000002E-2</v>
      </c>
      <c r="Q20" s="11"/>
    </row>
    <row r="21" spans="1:17">
      <c r="A21" s="159">
        <v>1866</v>
      </c>
      <c r="B21" s="129">
        <v>0.100441</v>
      </c>
      <c r="C21" s="129">
        <v>8.0561800000000003E-2</v>
      </c>
      <c r="D21" s="129">
        <v>2.8779999999999999E-3</v>
      </c>
      <c r="E21" s="129">
        <v>-5.3090100000000001E-2</v>
      </c>
      <c r="F21" s="129">
        <v>-2.3708E-2</v>
      </c>
      <c r="G21" s="129">
        <v>6.8849999999999998E-4</v>
      </c>
      <c r="H21" s="129">
        <v>8.5820999999999998E-4</v>
      </c>
      <c r="I21" s="129">
        <v>6.4917999999999996E-4</v>
      </c>
      <c r="J21" s="129">
        <v>-4.9729700000000001E-6</v>
      </c>
      <c r="K21" s="130">
        <v>7.2083300000000003E-2</v>
      </c>
      <c r="M21" s="1">
        <f t="shared" si="1"/>
        <v>6.4420702999999993E-4</v>
      </c>
      <c r="N21" s="1">
        <f t="shared" si="0"/>
        <v>7.9369207030000014E-2</v>
      </c>
      <c r="O21" s="97">
        <f t="shared" si="4"/>
        <v>2.1071792969999989E-2</v>
      </c>
      <c r="P21" s="1">
        <f t="shared" si="3"/>
        <v>2.4396500000000002E-2</v>
      </c>
      <c r="Q21" s="11"/>
    </row>
    <row r="22" spans="1:17">
      <c r="A22" s="159">
        <v>1867</v>
      </c>
      <c r="B22" s="129">
        <v>0.108149</v>
      </c>
      <c r="C22" s="129">
        <v>8.4388400000000002E-2</v>
      </c>
      <c r="D22" s="129">
        <v>3.003E-3</v>
      </c>
      <c r="E22" s="129">
        <v>-6.0839499999999998E-2</v>
      </c>
      <c r="F22" s="129">
        <v>-2.5042999999999999E-2</v>
      </c>
      <c r="G22" s="129">
        <v>6.8849999999999998E-4</v>
      </c>
      <c r="H22" s="129">
        <v>8.5349000000000004E-4</v>
      </c>
      <c r="I22" s="129">
        <v>6.4917999999999996E-4</v>
      </c>
      <c r="J22" s="129">
        <v>-4.9729700000000001E-6</v>
      </c>
      <c r="K22" s="130">
        <v>8.3591499999999999E-2</v>
      </c>
      <c r="M22" s="1">
        <f t="shared" si="1"/>
        <v>6.4420702999999993E-4</v>
      </c>
      <c r="N22" s="1">
        <f t="shared" si="0"/>
        <v>8.5744607030000017E-2</v>
      </c>
      <c r="O22" s="97">
        <f t="shared" si="4"/>
        <v>2.2404392969999978E-2</v>
      </c>
      <c r="P22" s="1">
        <f t="shared" si="3"/>
        <v>2.5731500000000001E-2</v>
      </c>
      <c r="Q22" s="11"/>
    </row>
    <row r="23" spans="1:17">
      <c r="A23" s="159">
        <v>1868</v>
      </c>
      <c r="B23" s="129">
        <v>0.14052300000000001</v>
      </c>
      <c r="C23" s="129">
        <v>8.8966600000000007E-2</v>
      </c>
      <c r="D23" s="129">
        <v>3.163E-3</v>
      </c>
      <c r="E23" s="129">
        <v>-3.7050199999999998E-2</v>
      </c>
      <c r="F23" s="129">
        <v>-2.6373000000000001E-2</v>
      </c>
      <c r="G23" s="129">
        <v>6.8849999999999998E-4</v>
      </c>
      <c r="H23" s="129">
        <v>8.7301999999999996E-4</v>
      </c>
      <c r="I23" s="129">
        <v>6.4917999999999996E-4</v>
      </c>
      <c r="J23" s="129">
        <v>-4.9729700000000001E-6</v>
      </c>
      <c r="K23" s="130">
        <v>8.7390300000000004E-2</v>
      </c>
      <c r="M23" s="1">
        <f t="shared" si="1"/>
        <v>6.4420702999999993E-4</v>
      </c>
      <c r="N23" s="1">
        <f t="shared" si="0"/>
        <v>0.11674090703000001</v>
      </c>
      <c r="O23" s="97">
        <f t="shared" si="4"/>
        <v>2.3782092970000002E-2</v>
      </c>
      <c r="P23" s="1">
        <f t="shared" si="3"/>
        <v>2.7061500000000002E-2</v>
      </c>
      <c r="Q23" s="11"/>
    </row>
    <row r="24" spans="1:17">
      <c r="A24" s="159">
        <v>1869</v>
      </c>
      <c r="B24" s="129">
        <v>0.17067499999999999</v>
      </c>
      <c r="C24" s="129">
        <v>9.4479400000000005E-2</v>
      </c>
      <c r="D24" s="129">
        <v>3.2820000000000002E-3</v>
      </c>
      <c r="E24" s="129">
        <v>-1.8981E-3</v>
      </c>
      <c r="F24" s="129">
        <v>-2.7702000000000001E-2</v>
      </c>
      <c r="G24" s="129">
        <v>6.8849999999999998E-4</v>
      </c>
      <c r="H24" s="129">
        <v>8.7750000000000002E-4</v>
      </c>
      <c r="I24" s="129">
        <v>6.4917999999999996E-4</v>
      </c>
      <c r="J24" s="129">
        <v>-4.9729700000000001E-6</v>
      </c>
      <c r="K24" s="130">
        <v>7.6678200000000002E-2</v>
      </c>
      <c r="M24" s="1">
        <f t="shared" si="1"/>
        <v>6.4420702999999993E-4</v>
      </c>
      <c r="N24" s="1">
        <f t="shared" si="0"/>
        <v>0.14548370702999999</v>
      </c>
      <c r="O24" s="97">
        <f t="shared" si="4"/>
        <v>2.5191292970000001E-2</v>
      </c>
      <c r="P24" s="1">
        <f t="shared" si="3"/>
        <v>2.8390500000000003E-2</v>
      </c>
      <c r="Q24" s="11"/>
    </row>
    <row r="25" spans="1:17">
      <c r="A25" s="159">
        <v>1870</v>
      </c>
      <c r="B25" s="129">
        <v>0.21178900000000001</v>
      </c>
      <c r="C25" s="129">
        <v>9.9567799999999998E-2</v>
      </c>
      <c r="D25" s="129">
        <v>3.4220000000000001E-3</v>
      </c>
      <c r="E25" s="129">
        <v>3.3621600000000001E-2</v>
      </c>
      <c r="F25" s="129">
        <v>-2.9033E-2</v>
      </c>
      <c r="G25" s="129">
        <v>6.8849999999999998E-4</v>
      </c>
      <c r="H25" s="129">
        <v>8.8898000000000004E-4</v>
      </c>
      <c r="I25" s="129">
        <v>6.4917999999999996E-4</v>
      </c>
      <c r="J25" s="129">
        <v>-4.9729700000000001E-6</v>
      </c>
      <c r="K25" s="130">
        <v>7.6985499999999998E-2</v>
      </c>
      <c r="M25" s="1">
        <f t="shared" si="1"/>
        <v>6.4420702999999993E-4</v>
      </c>
      <c r="N25" s="1">
        <f t="shared" si="0"/>
        <v>0.18520810702999999</v>
      </c>
      <c r="O25" s="97">
        <f t="shared" si="4"/>
        <v>2.658089297000002E-2</v>
      </c>
      <c r="P25" s="1">
        <f t="shared" si="3"/>
        <v>2.9721500000000001E-2</v>
      </c>
      <c r="Q25" s="11"/>
    </row>
    <row r="26" spans="1:17">
      <c r="A26" s="159">
        <v>1871</v>
      </c>
      <c r="B26" s="129">
        <v>0.209143</v>
      </c>
      <c r="C26" s="129">
        <v>0.105576</v>
      </c>
      <c r="D26" s="129">
        <v>3.5869999999999999E-3</v>
      </c>
      <c r="E26" s="129">
        <v>2.4713100000000002E-2</v>
      </c>
      <c r="F26" s="129">
        <v>-3.0921000000000001E-2</v>
      </c>
      <c r="G26" s="129">
        <v>6.8849999999999998E-4</v>
      </c>
      <c r="H26" s="129">
        <v>9.0028000000000005E-4</v>
      </c>
      <c r="I26" s="129">
        <v>6.4917999999999996E-4</v>
      </c>
      <c r="J26" s="129">
        <v>-4.9729700000000001E-6</v>
      </c>
      <c r="K26" s="130">
        <v>7.7079900000000007E-2</v>
      </c>
      <c r="M26" s="1">
        <f t="shared" si="1"/>
        <v>6.4420702999999993E-4</v>
      </c>
      <c r="N26" s="1">
        <f t="shared" si="0"/>
        <v>0.18067920703000001</v>
      </c>
      <c r="O26" s="97">
        <f t="shared" si="4"/>
        <v>2.8463792969999985E-2</v>
      </c>
      <c r="P26" s="1">
        <f t="shared" si="3"/>
        <v>3.1609499999999999E-2</v>
      </c>
      <c r="Q26" s="11"/>
    </row>
    <row r="27" spans="1:17">
      <c r="A27" s="159">
        <v>1872</v>
      </c>
      <c r="B27" s="129">
        <v>0.18806</v>
      </c>
      <c r="C27" s="129">
        <v>0.111536</v>
      </c>
      <c r="D27" s="129">
        <v>3.6779999999999998E-3</v>
      </c>
      <c r="E27" s="129">
        <v>1.77761E-2</v>
      </c>
      <c r="F27" s="129">
        <v>-3.2802999999999999E-2</v>
      </c>
      <c r="G27" s="129">
        <v>6.8849999999999998E-4</v>
      </c>
      <c r="H27" s="129">
        <v>9.2011999999999997E-4</v>
      </c>
      <c r="I27" s="129">
        <v>6.4917999999999996E-4</v>
      </c>
      <c r="J27" s="129">
        <v>-4.9729700000000001E-6</v>
      </c>
      <c r="K27" s="130">
        <v>5.6856900000000002E-2</v>
      </c>
      <c r="M27" s="1">
        <f t="shared" si="1"/>
        <v>6.4420702999999993E-4</v>
      </c>
      <c r="N27" s="1">
        <f t="shared" si="0"/>
        <v>0.15768820703</v>
      </c>
      <c r="O27" s="97">
        <f t="shared" si="4"/>
        <v>3.0371792970000006E-2</v>
      </c>
      <c r="P27" s="1">
        <f t="shared" si="3"/>
        <v>3.34915E-2</v>
      </c>
      <c r="Q27" s="11"/>
    </row>
    <row r="28" spans="1:17">
      <c r="A28" s="159">
        <v>1873</v>
      </c>
      <c r="B28" s="129">
        <v>0.122708</v>
      </c>
      <c r="C28" s="129">
        <v>0.11830300000000001</v>
      </c>
      <c r="D28" s="129">
        <v>3.8400000000000001E-3</v>
      </c>
      <c r="E28" s="129">
        <v>-1.21198E-2</v>
      </c>
      <c r="F28" s="129">
        <v>-3.4687000000000003E-2</v>
      </c>
      <c r="G28" s="129">
        <v>6.8849999999999998E-4</v>
      </c>
      <c r="H28" s="129">
        <v>9.2046000000000001E-4</v>
      </c>
      <c r="I28" s="129">
        <v>6.4917999999999996E-4</v>
      </c>
      <c r="J28" s="129">
        <v>-4.9729700000000001E-6</v>
      </c>
      <c r="K28" s="130">
        <v>1.45618E-2</v>
      </c>
      <c r="M28" s="1">
        <f t="shared" si="1"/>
        <v>6.4420702999999993E-4</v>
      </c>
      <c r="N28" s="1">
        <f t="shared" si="0"/>
        <v>9.0542207029999988E-2</v>
      </c>
      <c r="O28" s="97">
        <f t="shared" si="4"/>
        <v>3.2165792970000009E-2</v>
      </c>
      <c r="P28" s="1">
        <f t="shared" si="3"/>
        <v>3.5375500000000004E-2</v>
      </c>
      <c r="Q28" s="11"/>
    </row>
    <row r="29" spans="1:17">
      <c r="A29" s="159">
        <v>1874</v>
      </c>
      <c r="B29" s="129">
        <v>0.14077999999999999</v>
      </c>
      <c r="C29" s="129">
        <v>0.12622900000000001</v>
      </c>
      <c r="D29" s="129">
        <v>3.9569999999999996E-3</v>
      </c>
      <c r="E29" s="129">
        <v>-3.1377000000000002E-2</v>
      </c>
      <c r="F29" s="129">
        <v>-3.6568999999999997E-2</v>
      </c>
      <c r="G29" s="129">
        <v>6.8849999999999998E-4</v>
      </c>
      <c r="H29" s="129">
        <v>9.2736000000000001E-4</v>
      </c>
      <c r="I29" s="129">
        <v>6.4917999999999996E-4</v>
      </c>
      <c r="J29" s="129">
        <v>-4.9729700000000001E-6</v>
      </c>
      <c r="K29" s="130">
        <v>4.3915999999999997E-2</v>
      </c>
      <c r="M29" s="1">
        <f t="shared" si="1"/>
        <v>6.4420702999999993E-4</v>
      </c>
      <c r="N29" s="1">
        <f t="shared" si="0"/>
        <v>0.10680020703</v>
      </c>
      <c r="O29" s="97">
        <f t="shared" si="4"/>
        <v>3.3979792969999992E-2</v>
      </c>
      <c r="P29" s="1">
        <f t="shared" si="3"/>
        <v>3.7257499999999999E-2</v>
      </c>
      <c r="Q29" s="11"/>
    </row>
    <row r="30" spans="1:17">
      <c r="A30" s="159">
        <v>1875</v>
      </c>
      <c r="B30" s="129">
        <v>0.14583199999999999</v>
      </c>
      <c r="C30" s="129">
        <v>0.134963</v>
      </c>
      <c r="D30" s="129">
        <v>4.1089999999999998E-3</v>
      </c>
      <c r="E30" s="129">
        <v>-5.3511000000000003E-2</v>
      </c>
      <c r="F30" s="129">
        <v>-3.8460000000000001E-2</v>
      </c>
      <c r="G30" s="129">
        <v>6.8849999999999998E-4</v>
      </c>
      <c r="H30" s="129">
        <v>9.4320000000000005E-4</v>
      </c>
      <c r="I30" s="129">
        <v>6.4917999999999996E-4</v>
      </c>
      <c r="J30" s="129">
        <v>-4.9729700000000001E-6</v>
      </c>
      <c r="K30" s="130">
        <v>6.2424399999999998E-2</v>
      </c>
      <c r="M30" s="1">
        <f t="shared" si="1"/>
        <v>6.4420702999999993E-4</v>
      </c>
      <c r="N30" s="1">
        <f t="shared" si="0"/>
        <v>0.11016960702999999</v>
      </c>
      <c r="O30" s="97">
        <f t="shared" si="4"/>
        <v>3.5662392969999998E-2</v>
      </c>
      <c r="P30" s="1">
        <f t="shared" si="3"/>
        <v>3.9148500000000003E-2</v>
      </c>
      <c r="Q30" s="11"/>
    </row>
    <row r="31" spans="1:17">
      <c r="A31" s="159">
        <v>1876</v>
      </c>
      <c r="B31" s="129">
        <v>3.2249800000000002E-2</v>
      </c>
      <c r="C31" s="129">
        <v>0.14366000000000001</v>
      </c>
      <c r="D31" s="129">
        <v>4.2589999999999998E-3</v>
      </c>
      <c r="E31" s="129">
        <v>-6.1014699999999998E-2</v>
      </c>
      <c r="F31" s="129">
        <v>-4.0346E-2</v>
      </c>
      <c r="G31" s="129">
        <v>1.2401000000000001E-3</v>
      </c>
      <c r="H31" s="129">
        <v>9.5368999999999998E-4</v>
      </c>
      <c r="I31" s="129">
        <v>6.4917999999999996E-4</v>
      </c>
      <c r="J31" s="129">
        <v>-4.9729700000000001E-6</v>
      </c>
      <c r="K31" s="130">
        <v>-5.2602999999999997E-2</v>
      </c>
      <c r="M31" s="1">
        <f t="shared" si="1"/>
        <v>6.4420702999999993E-4</v>
      </c>
      <c r="N31" s="1">
        <f t="shared" si="0"/>
        <v>-5.4004929699999829E-3</v>
      </c>
      <c r="O31" s="97">
        <f t="shared" si="4"/>
        <v>3.7650292969999985E-2</v>
      </c>
      <c r="P31" s="1">
        <f t="shared" si="3"/>
        <v>4.1586100000000001E-2</v>
      </c>
      <c r="Q31" s="11"/>
    </row>
    <row r="32" spans="1:17">
      <c r="A32" s="159">
        <v>1877</v>
      </c>
      <c r="B32" s="129">
        <v>7.2999300000000003E-2</v>
      </c>
      <c r="C32" s="129">
        <v>0.15370500000000001</v>
      </c>
      <c r="D32" s="129">
        <v>4.3699999999999998E-3</v>
      </c>
      <c r="E32" s="129">
        <v>-6.09267E-2</v>
      </c>
      <c r="F32" s="129">
        <v>-4.2235000000000002E-2</v>
      </c>
      <c r="G32" s="129">
        <v>1.7949999999999999E-3</v>
      </c>
      <c r="H32" s="129">
        <v>9.6498999999999999E-4</v>
      </c>
      <c r="I32" s="129">
        <v>6.4917999999999996E-4</v>
      </c>
      <c r="J32" s="129">
        <v>-4.9729700000000001E-6</v>
      </c>
      <c r="K32" s="130">
        <v>-2.2874200000000001E-2</v>
      </c>
      <c r="M32" s="1">
        <f t="shared" si="1"/>
        <v>6.4420702999999993E-4</v>
      </c>
      <c r="N32" s="1">
        <f t="shared" si="0"/>
        <v>3.2683307030000011E-2</v>
      </c>
      <c r="O32" s="97">
        <f t="shared" si="4"/>
        <v>4.0315992969999992E-2</v>
      </c>
      <c r="P32" s="1">
        <f t="shared" si="3"/>
        <v>4.403E-2</v>
      </c>
      <c r="Q32" s="11"/>
    </row>
    <row r="33" spans="1:17">
      <c r="A33" s="159">
        <v>1878</v>
      </c>
      <c r="B33" s="129">
        <v>0.1265</v>
      </c>
      <c r="C33" s="129">
        <v>0.16452700000000001</v>
      </c>
      <c r="D33" s="129">
        <v>4.5279999999999999E-3</v>
      </c>
      <c r="E33" s="129">
        <v>-6.51452E-2</v>
      </c>
      <c r="F33" s="129">
        <v>-4.4123999999999997E-2</v>
      </c>
      <c r="G33" s="129">
        <v>2.3517E-3</v>
      </c>
      <c r="H33" s="129">
        <v>9.6968E-4</v>
      </c>
      <c r="I33" s="129">
        <v>6.4917999999999996E-4</v>
      </c>
      <c r="J33" s="129">
        <v>-4.9729700000000001E-6</v>
      </c>
      <c r="K33" s="130">
        <v>2.31722E-2</v>
      </c>
      <c r="M33" s="1">
        <f t="shared" si="1"/>
        <v>6.4420702999999993E-4</v>
      </c>
      <c r="N33" s="1">
        <f t="shared" si="0"/>
        <v>8.3602207030000014E-2</v>
      </c>
      <c r="O33" s="97">
        <f t="shared" si="4"/>
        <v>4.2897792969999987E-2</v>
      </c>
      <c r="P33" s="1">
        <f t="shared" si="3"/>
        <v>4.6475699999999995E-2</v>
      </c>
      <c r="Q33" s="11"/>
    </row>
    <row r="34" spans="1:17">
      <c r="A34" s="159">
        <v>1879</v>
      </c>
      <c r="B34" s="129">
        <v>0.165353</v>
      </c>
      <c r="C34" s="129">
        <v>0.17513899999999999</v>
      </c>
      <c r="D34" s="129">
        <v>4.6369999999999996E-3</v>
      </c>
      <c r="E34" s="129">
        <v>-6.1731800000000003E-2</v>
      </c>
      <c r="F34" s="129">
        <v>-4.6018000000000003E-2</v>
      </c>
      <c r="G34" s="129">
        <v>2.9047999999999999E-3</v>
      </c>
      <c r="H34" s="129">
        <v>9.8218999999999997E-4</v>
      </c>
      <c r="I34" s="129">
        <v>6.4917999999999996E-4</v>
      </c>
      <c r="J34" s="129">
        <v>-4.9729700000000001E-6</v>
      </c>
      <c r="K34" s="130">
        <v>4.7269499999999999E-2</v>
      </c>
      <c r="M34" s="1">
        <f t="shared" si="1"/>
        <v>6.4420702999999993E-4</v>
      </c>
      <c r="N34" s="1">
        <f t="shared" si="0"/>
        <v>0.11993990702999999</v>
      </c>
      <c r="O34" s="97">
        <f t="shared" si="4"/>
        <v>4.5413092970000013E-2</v>
      </c>
      <c r="P34" s="1">
        <f t="shared" si="3"/>
        <v>4.8922800000000002E-2</v>
      </c>
      <c r="Q34" s="11"/>
    </row>
    <row r="35" spans="1:17">
      <c r="A35" s="159">
        <v>1880</v>
      </c>
      <c r="B35" s="129">
        <v>0.22014300000000001</v>
      </c>
      <c r="C35" s="129">
        <v>0.18797900000000001</v>
      </c>
      <c r="D35" s="129">
        <v>4.7739999999999996E-3</v>
      </c>
      <c r="E35" s="129">
        <v>-3.9910000000000001E-2</v>
      </c>
      <c r="F35" s="129">
        <v>-4.7909E-2</v>
      </c>
      <c r="G35" s="129">
        <v>3.4580000000000001E-3</v>
      </c>
      <c r="H35" s="129">
        <v>9.9463999999999998E-4</v>
      </c>
      <c r="I35" s="129">
        <v>6.4917999999999996E-4</v>
      </c>
      <c r="J35" s="129">
        <v>-4.9729700000000001E-6</v>
      </c>
      <c r="K35" s="130">
        <v>6.6648700000000005E-2</v>
      </c>
      <c r="M35" s="1">
        <f t="shared" si="1"/>
        <v>6.4420702999999993E-4</v>
      </c>
      <c r="N35" s="1">
        <f t="shared" si="0"/>
        <v>0.17222690702999999</v>
      </c>
      <c r="O35" s="97">
        <f t="shared" si="4"/>
        <v>4.7916092970000018E-2</v>
      </c>
      <c r="P35" s="1">
        <f t="shared" si="3"/>
        <v>5.1367000000000003E-2</v>
      </c>
      <c r="Q35" s="11"/>
    </row>
    <row r="36" spans="1:17">
      <c r="A36" s="159">
        <v>1881</v>
      </c>
      <c r="B36" s="129">
        <v>0.26633200000000001</v>
      </c>
      <c r="C36" s="129">
        <v>0.20119100000000001</v>
      </c>
      <c r="D36" s="129">
        <v>4.9519999999999998E-3</v>
      </c>
      <c r="E36" s="129">
        <v>-1.8449500000000001E-2</v>
      </c>
      <c r="F36" s="129">
        <v>-4.9728000000000001E-2</v>
      </c>
      <c r="G36" s="129">
        <v>4.0138999999999999E-3</v>
      </c>
      <c r="H36" s="129">
        <v>1.0034099999999999E-3</v>
      </c>
      <c r="I36" s="129">
        <v>6.4917999999999996E-4</v>
      </c>
      <c r="J36" s="129">
        <v>-4.9729700000000001E-6</v>
      </c>
      <c r="K36" s="130">
        <v>7.7442399999999995E-2</v>
      </c>
      <c r="M36" s="1">
        <f t="shared" si="1"/>
        <v>6.4420702999999993E-4</v>
      </c>
      <c r="N36" s="1">
        <f t="shared" si="0"/>
        <v>0.21605210703000002</v>
      </c>
      <c r="O36" s="97">
        <f t="shared" si="4"/>
        <v>5.027989296999999E-2</v>
      </c>
      <c r="P36" s="1">
        <f t="shared" si="3"/>
        <v>5.3741900000000002E-2</v>
      </c>
      <c r="Q36" s="11"/>
    </row>
    <row r="37" spans="1:17">
      <c r="A37" s="159">
        <v>1882</v>
      </c>
      <c r="B37" s="129">
        <v>0.25410700000000003</v>
      </c>
      <c r="C37" s="129">
        <v>0.21409700000000001</v>
      </c>
      <c r="D37" s="129">
        <v>5.097E-3</v>
      </c>
      <c r="E37" s="129">
        <v>-1.4875599999999999E-2</v>
      </c>
      <c r="F37" s="129">
        <v>-5.1545000000000001E-2</v>
      </c>
      <c r="G37" s="129">
        <v>4.5662000000000003E-3</v>
      </c>
      <c r="H37" s="129">
        <v>1.01384E-3</v>
      </c>
      <c r="I37" s="129">
        <v>6.4917999999999996E-4</v>
      </c>
      <c r="J37" s="129">
        <v>-4.9729700000000001E-6</v>
      </c>
      <c r="K37" s="130">
        <v>4.8205999999999999E-2</v>
      </c>
      <c r="M37" s="1">
        <f t="shared" si="1"/>
        <v>6.4420702999999993E-4</v>
      </c>
      <c r="N37" s="1">
        <f t="shared" si="0"/>
        <v>0.20162360703000001</v>
      </c>
      <c r="O37" s="97">
        <f t="shared" si="4"/>
        <v>5.2483392970000015E-2</v>
      </c>
      <c r="P37" s="1">
        <f t="shared" si="3"/>
        <v>5.61112E-2</v>
      </c>
      <c r="Q37" s="11"/>
    </row>
    <row r="38" spans="1:17">
      <c r="A38" s="159">
        <v>1883</v>
      </c>
      <c r="B38" s="129">
        <v>-1.14524</v>
      </c>
      <c r="C38" s="129">
        <v>0.22565099999999999</v>
      </c>
      <c r="D38" s="129">
        <v>5.2509999999999996E-3</v>
      </c>
      <c r="E38" s="129">
        <v>-7.8878999999999998E-3</v>
      </c>
      <c r="F38" s="129">
        <v>-5.3359999999999998E-2</v>
      </c>
      <c r="G38" s="129">
        <v>5.1200999999999998E-3</v>
      </c>
      <c r="H38" s="129">
        <v>1.0243400000000001E-3</v>
      </c>
      <c r="I38" s="129">
        <v>6.4917999999999996E-4</v>
      </c>
      <c r="J38" s="129">
        <v>-4.9729700000000001E-6</v>
      </c>
      <c r="K38" s="130">
        <v>-1.3707100000000001</v>
      </c>
      <c r="M38" s="1">
        <f t="shared" si="1"/>
        <v>6.4420702999999993E-4</v>
      </c>
      <c r="N38" s="1">
        <f t="shared" si="0"/>
        <v>-1.2004116929700002</v>
      </c>
      <c r="O38" s="97">
        <f t="shared" si="4"/>
        <v>5.517169297000013E-2</v>
      </c>
      <c r="P38" s="1">
        <f t="shared" si="3"/>
        <v>5.84801E-2</v>
      </c>
      <c r="Q38" s="11"/>
    </row>
    <row r="39" spans="1:17">
      <c r="A39" s="159">
        <v>1884</v>
      </c>
      <c r="B39" s="129">
        <v>-3.3855400000000002</v>
      </c>
      <c r="C39" s="129">
        <v>0.23816300000000001</v>
      </c>
      <c r="D39" s="129">
        <v>5.3920000000000001E-3</v>
      </c>
      <c r="E39" s="129">
        <v>-2.50487E-2</v>
      </c>
      <c r="F39" s="129">
        <v>-5.5183000000000003E-2</v>
      </c>
      <c r="G39" s="129">
        <v>5.6736E-3</v>
      </c>
      <c r="H39" s="129">
        <v>1.03516E-3</v>
      </c>
      <c r="I39" s="129">
        <v>6.4917999999999996E-4</v>
      </c>
      <c r="J39" s="129">
        <v>-4.9729700000000001E-6</v>
      </c>
      <c r="K39" s="130">
        <v>-3.5966100000000001</v>
      </c>
      <c r="M39" s="1">
        <f t="shared" si="1"/>
        <v>6.4420702999999993E-4</v>
      </c>
      <c r="N39" s="1">
        <f t="shared" si="0"/>
        <v>-3.4326424929699999</v>
      </c>
      <c r="O39" s="97">
        <f t="shared" si="4"/>
        <v>4.7102492969999687E-2</v>
      </c>
      <c r="P39" s="1">
        <f t="shared" si="3"/>
        <v>6.0856600000000004E-2</v>
      </c>
      <c r="Q39" s="11"/>
    </row>
    <row r="40" spans="1:17">
      <c r="A40" s="159">
        <v>1885</v>
      </c>
      <c r="B40" s="129">
        <v>-1.1527700000000001</v>
      </c>
      <c r="C40" s="129">
        <v>0.24843799999999999</v>
      </c>
      <c r="D40" s="129">
        <v>5.509E-3</v>
      </c>
      <c r="E40" s="129">
        <v>-4.14046E-2</v>
      </c>
      <c r="F40" s="129">
        <v>-5.7001000000000003E-2</v>
      </c>
      <c r="G40" s="129">
        <v>6.2268999999999996E-3</v>
      </c>
      <c r="H40" s="129">
        <v>1.0472400000000001E-3</v>
      </c>
      <c r="I40" s="129">
        <v>6.4917999999999996E-4</v>
      </c>
      <c r="J40" s="129">
        <v>-4.9729700000000001E-6</v>
      </c>
      <c r="K40" s="130">
        <v>-1.3632</v>
      </c>
      <c r="M40" s="1">
        <f t="shared" si="1"/>
        <v>6.4420702999999993E-4</v>
      </c>
      <c r="N40" s="1">
        <f t="shared" si="0"/>
        <v>-1.2070143929699999</v>
      </c>
      <c r="O40" s="97">
        <f t="shared" si="4"/>
        <v>5.4244392969999833E-2</v>
      </c>
      <c r="P40" s="1">
        <f t="shared" si="3"/>
        <v>6.3227900000000004E-2</v>
      </c>
      <c r="Q40" s="11"/>
    </row>
    <row r="41" spans="1:17">
      <c r="A41" s="159">
        <v>1886</v>
      </c>
      <c r="B41" s="129">
        <v>-0.61477300000000001</v>
      </c>
      <c r="C41" s="129">
        <v>0.25741700000000001</v>
      </c>
      <c r="D41" s="129">
        <v>5.6490000000000004E-3</v>
      </c>
      <c r="E41" s="129">
        <v>-6.5759899999999996E-2</v>
      </c>
      <c r="F41" s="129">
        <v>-5.8819000000000003E-2</v>
      </c>
      <c r="G41" s="129">
        <v>6.7771000000000003E-3</v>
      </c>
      <c r="H41" s="129">
        <v>1.0605899999999999E-3</v>
      </c>
      <c r="I41" s="129">
        <v>6.4917999999999996E-4</v>
      </c>
      <c r="J41" s="129">
        <v>-4.9729700000000001E-6</v>
      </c>
      <c r="K41" s="130">
        <v>-0.81499200000000005</v>
      </c>
      <c r="M41" s="1">
        <f t="shared" si="1"/>
        <v>6.4420702999999993E-4</v>
      </c>
      <c r="N41" s="1">
        <f t="shared" si="0"/>
        <v>-0.67586069296999995</v>
      </c>
      <c r="O41" s="97">
        <f t="shared" si="4"/>
        <v>6.108769296999994E-2</v>
      </c>
      <c r="P41" s="1">
        <f t="shared" si="3"/>
        <v>6.5596100000000004E-2</v>
      </c>
      <c r="Q41" s="11"/>
    </row>
    <row r="42" spans="1:17">
      <c r="A42" s="159">
        <v>1887</v>
      </c>
      <c r="B42" s="129">
        <v>-0.60487500000000005</v>
      </c>
      <c r="C42" s="129">
        <v>0.26593699999999998</v>
      </c>
      <c r="D42" s="129">
        <v>5.8100000000000001E-3</v>
      </c>
      <c r="E42" s="129">
        <v>-7.1760900000000002E-2</v>
      </c>
      <c r="F42" s="129">
        <v>-6.0637000000000003E-2</v>
      </c>
      <c r="G42" s="129">
        <v>7.3289000000000002E-3</v>
      </c>
      <c r="H42" s="129">
        <v>1.05933E-3</v>
      </c>
      <c r="I42" s="129">
        <v>6.4917999999999996E-4</v>
      </c>
      <c r="J42" s="129">
        <v>-4.9729700000000001E-6</v>
      </c>
      <c r="K42" s="130">
        <v>-0.80762900000000004</v>
      </c>
      <c r="M42" s="1">
        <f t="shared" si="1"/>
        <v>6.4420702999999993E-4</v>
      </c>
      <c r="N42" s="1">
        <f t="shared" si="0"/>
        <v>-0.66763569297000003</v>
      </c>
      <c r="O42" s="97">
        <f t="shared" si="4"/>
        <v>6.2760692969999976E-2</v>
      </c>
      <c r="P42" s="1">
        <f t="shared" si="3"/>
        <v>6.796590000000001E-2</v>
      </c>
      <c r="Q42" s="11"/>
    </row>
    <row r="43" spans="1:17">
      <c r="A43" s="159">
        <v>1888</v>
      </c>
      <c r="B43" s="129">
        <v>-0.28312500000000002</v>
      </c>
      <c r="C43" s="129">
        <v>0.272532</v>
      </c>
      <c r="D43" s="129">
        <v>5.9579999999999998E-3</v>
      </c>
      <c r="E43" s="129">
        <v>-7.6925300000000002E-2</v>
      </c>
      <c r="F43" s="129">
        <v>-6.2465E-2</v>
      </c>
      <c r="G43" s="129">
        <v>7.8832999999999993E-3</v>
      </c>
      <c r="H43" s="129">
        <v>1.0782599999999999E-3</v>
      </c>
      <c r="I43" s="129">
        <v>6.4917999999999996E-4</v>
      </c>
      <c r="J43" s="129">
        <v>-4.9729700000000001E-6</v>
      </c>
      <c r="K43" s="130">
        <v>-0.48891499999999999</v>
      </c>
      <c r="M43" s="1">
        <f t="shared" si="1"/>
        <v>6.4420702999999993E-4</v>
      </c>
      <c r="N43" s="1">
        <f t="shared" si="0"/>
        <v>-0.34917109296999993</v>
      </c>
      <c r="O43" s="97">
        <f t="shared" si="4"/>
        <v>6.6046092969999914E-2</v>
      </c>
      <c r="P43" s="1">
        <f t="shared" si="3"/>
        <v>7.0348300000000002E-2</v>
      </c>
      <c r="Q43" s="11"/>
    </row>
    <row r="44" spans="1:17">
      <c r="A44" s="159">
        <v>1889</v>
      </c>
      <c r="B44" s="129">
        <v>-0.43219200000000002</v>
      </c>
      <c r="C44" s="129">
        <v>0.27915299999999998</v>
      </c>
      <c r="D44" s="129">
        <v>6.1139999999999996E-3</v>
      </c>
      <c r="E44" s="129">
        <v>-8.1481899999999996E-2</v>
      </c>
      <c r="F44" s="129">
        <v>-6.4282000000000006E-2</v>
      </c>
      <c r="G44" s="129">
        <v>8.4331000000000007E-3</v>
      </c>
      <c r="H44" s="129">
        <v>1.08661E-3</v>
      </c>
      <c r="I44" s="129">
        <v>6.4917999999999996E-4</v>
      </c>
      <c r="J44" s="129">
        <v>-4.9729700000000001E-6</v>
      </c>
      <c r="K44" s="130">
        <v>-0.64019700000000002</v>
      </c>
      <c r="M44" s="1">
        <f t="shared" si="1"/>
        <v>6.4420702999999993E-4</v>
      </c>
      <c r="N44" s="1">
        <f t="shared" si="0"/>
        <v>-0.50004969297000001</v>
      </c>
      <c r="O44" s="97">
        <f t="shared" si="4"/>
        <v>6.7857692969999994E-2</v>
      </c>
      <c r="P44" s="1">
        <f t="shared" si="3"/>
        <v>7.2715100000000005E-2</v>
      </c>
      <c r="Q44" s="11"/>
    </row>
    <row r="45" spans="1:17">
      <c r="A45" s="159">
        <v>1890</v>
      </c>
      <c r="B45" s="129">
        <v>-0.65564199999999995</v>
      </c>
      <c r="C45" s="129">
        <v>0.28555199999999997</v>
      </c>
      <c r="D45" s="129">
        <v>6.2620000000000002E-3</v>
      </c>
      <c r="E45" s="129">
        <v>-7.6008099999999995E-2</v>
      </c>
      <c r="F45" s="129">
        <v>-6.6101999999999994E-2</v>
      </c>
      <c r="G45" s="129">
        <v>8.9867999999999996E-3</v>
      </c>
      <c r="H45" s="129">
        <v>1.0964799999999999E-3</v>
      </c>
      <c r="I45" s="129">
        <v>6.4942999999999999E-4</v>
      </c>
      <c r="J45" s="129">
        <v>-9.8940200000000002E-6</v>
      </c>
      <c r="K45" s="130">
        <v>-0.87632299999999996</v>
      </c>
      <c r="M45" s="1">
        <f t="shared" si="1"/>
        <v>6.3953597999999998E-4</v>
      </c>
      <c r="N45" s="1">
        <f t="shared" si="0"/>
        <v>-0.72597956401999997</v>
      </c>
      <c r="O45" s="97">
        <f t="shared" si="4"/>
        <v>7.0337564020000021E-2</v>
      </c>
      <c r="P45" s="1">
        <f t="shared" si="3"/>
        <v>7.5088799999999997E-2</v>
      </c>
      <c r="Q45" s="11"/>
    </row>
    <row r="46" spans="1:17">
      <c r="A46" s="159">
        <v>1891</v>
      </c>
      <c r="B46" s="129">
        <v>-0.34581299999999998</v>
      </c>
      <c r="C46" s="129">
        <v>0.29072999999999999</v>
      </c>
      <c r="D46" s="129">
        <v>7.1720000000000004E-3</v>
      </c>
      <c r="E46" s="129">
        <v>-3.8210800000000003E-2</v>
      </c>
      <c r="F46" s="129">
        <v>-6.7144999999999996E-2</v>
      </c>
      <c r="G46" s="129">
        <v>9.5406999999999992E-3</v>
      </c>
      <c r="H46" s="129">
        <v>1.10187E-3</v>
      </c>
      <c r="I46" s="129">
        <v>1.5918499999999999E-3</v>
      </c>
      <c r="J46" s="129">
        <v>-4.4468499999999996E-3</v>
      </c>
      <c r="K46" s="130">
        <v>-0.60738999999999999</v>
      </c>
      <c r="M46" s="1">
        <f t="shared" si="1"/>
        <v>-2.8549999999999999E-3</v>
      </c>
      <c r="N46" s="1">
        <f t="shared" si="0"/>
        <v>-0.41769879999999998</v>
      </c>
      <c r="O46" s="97">
        <f t="shared" si="4"/>
        <v>7.18858E-2</v>
      </c>
      <c r="P46" s="1">
        <f t="shared" si="3"/>
        <v>7.6685699999999996E-2</v>
      </c>
      <c r="Q46" s="11"/>
    </row>
    <row r="47" spans="1:17">
      <c r="A47" s="159">
        <v>1892</v>
      </c>
      <c r="B47" s="129">
        <v>-0.14543800000000001</v>
      </c>
      <c r="C47" s="129">
        <v>0.29759400000000003</v>
      </c>
      <c r="D47" s="129">
        <v>8.5109999999999995E-3</v>
      </c>
      <c r="E47" s="129">
        <v>-2.5006899999999999E-2</v>
      </c>
      <c r="F47" s="129">
        <v>-6.8180000000000004E-2</v>
      </c>
      <c r="G47" s="129">
        <v>1.00911E-2</v>
      </c>
      <c r="H47" s="129">
        <v>1.1117500000000001E-3</v>
      </c>
      <c r="I47" s="129">
        <v>2.5021399999999999E-3</v>
      </c>
      <c r="J47" s="129">
        <v>-1.16329E-2</v>
      </c>
      <c r="K47" s="130">
        <v>-0.42319899999999999</v>
      </c>
      <c r="M47" s="1">
        <f t="shared" si="1"/>
        <v>-9.1307599999999999E-3</v>
      </c>
      <c r="N47" s="1">
        <f t="shared" si="0"/>
        <v>-0.21941166000000001</v>
      </c>
      <c r="O47" s="97">
        <f t="shared" si="4"/>
        <v>7.3973659999999997E-2</v>
      </c>
      <c r="P47" s="1">
        <f t="shared" si="3"/>
        <v>7.827110000000001E-2</v>
      </c>
      <c r="Q47" s="11"/>
    </row>
    <row r="48" spans="1:17">
      <c r="A48" s="159">
        <v>1893</v>
      </c>
      <c r="B48" s="129">
        <v>0.175764</v>
      </c>
      <c r="C48" s="129">
        <v>0.30247000000000002</v>
      </c>
      <c r="D48" s="129">
        <v>9.4260000000000004E-3</v>
      </c>
      <c r="E48" s="129">
        <v>-4.1260000000000003E-3</v>
      </c>
      <c r="F48" s="129">
        <v>-6.9227999999999998E-2</v>
      </c>
      <c r="G48" s="129">
        <v>1.0645099999999999E-2</v>
      </c>
      <c r="H48" s="129">
        <v>1.12506E-3</v>
      </c>
      <c r="I48" s="129">
        <v>3.4192699999999999E-3</v>
      </c>
      <c r="J48" s="129">
        <v>-1.7798899999999999E-2</v>
      </c>
      <c r="K48" s="130">
        <v>-0.124289</v>
      </c>
      <c r="M48" s="1">
        <f t="shared" si="1"/>
        <v>-1.4379629999999999E-2</v>
      </c>
      <c r="N48" s="1">
        <f t="shared" si="0"/>
        <v>9.9873369999999975E-2</v>
      </c>
      <c r="O48" s="97">
        <f t="shared" si="4"/>
        <v>7.5890630000000028E-2</v>
      </c>
      <c r="P48" s="1">
        <f t="shared" si="3"/>
        <v>7.9873100000000002E-2</v>
      </c>
      <c r="Q48" s="11"/>
    </row>
    <row r="49" spans="1:17">
      <c r="A49" s="159">
        <v>1894</v>
      </c>
      <c r="B49" s="129">
        <v>0.32883400000000002</v>
      </c>
      <c r="C49" s="129">
        <v>0.30684699999999998</v>
      </c>
      <c r="D49" s="129">
        <v>1.0338999999999999E-2</v>
      </c>
      <c r="E49" s="129">
        <v>1.1521E-2</v>
      </c>
      <c r="F49" s="129">
        <v>-7.0259000000000002E-2</v>
      </c>
      <c r="G49" s="129">
        <v>1.1195800000000001E-2</v>
      </c>
      <c r="H49" s="129">
        <v>1.13973E-3</v>
      </c>
      <c r="I49" s="129">
        <v>4.3474300000000002E-3</v>
      </c>
      <c r="J49" s="129">
        <v>-2.14343E-2</v>
      </c>
      <c r="K49" s="130">
        <v>9.8711000000000007E-3</v>
      </c>
      <c r="M49" s="1">
        <f t="shared" si="1"/>
        <v>-1.7086870000000001E-2</v>
      </c>
      <c r="N49" s="1">
        <f t="shared" si="0"/>
        <v>0.25123222999999995</v>
      </c>
      <c r="O49" s="97">
        <f t="shared" si="4"/>
        <v>7.760177000000007E-2</v>
      </c>
      <c r="P49" s="1">
        <f t="shared" si="3"/>
        <v>8.1454800000000008E-2</v>
      </c>
      <c r="Q49" s="11"/>
    </row>
    <row r="50" spans="1:17">
      <c r="A50" s="159">
        <v>1895</v>
      </c>
      <c r="B50" s="129">
        <v>0.35470099999999999</v>
      </c>
      <c r="C50" s="129">
        <v>0.31140400000000001</v>
      </c>
      <c r="D50" s="129">
        <v>1.1247E-2</v>
      </c>
      <c r="E50" s="129">
        <v>-5.5664E-3</v>
      </c>
      <c r="F50" s="129">
        <v>-7.1305999999999994E-2</v>
      </c>
      <c r="G50" s="129">
        <v>1.1744299999999999E-2</v>
      </c>
      <c r="H50" s="129">
        <v>1.1459700000000001E-3</v>
      </c>
      <c r="I50" s="129">
        <v>5.2512399999999999E-3</v>
      </c>
      <c r="J50" s="129">
        <v>-2.80206E-2</v>
      </c>
      <c r="K50" s="130">
        <v>5.2610900000000002E-2</v>
      </c>
      <c r="M50" s="1">
        <f t="shared" si="1"/>
        <v>-2.2769359999999999E-2</v>
      </c>
      <c r="N50" s="1">
        <f t="shared" si="0"/>
        <v>0.27562014000000001</v>
      </c>
      <c r="O50" s="97">
        <f t="shared" si="4"/>
        <v>7.9080859999999975E-2</v>
      </c>
      <c r="P50" s="1">
        <f t="shared" si="3"/>
        <v>8.3050299999999994E-2</v>
      </c>
      <c r="Q50" s="11"/>
    </row>
    <row r="51" spans="1:17">
      <c r="A51" s="159">
        <v>1896</v>
      </c>
      <c r="B51" s="129">
        <v>-6.5449900000000005E-2</v>
      </c>
      <c r="C51" s="129">
        <v>0.31630799999999998</v>
      </c>
      <c r="D51" s="129">
        <v>1.2581E-2</v>
      </c>
      <c r="E51" s="129">
        <v>-3.2181300000000003E-2</v>
      </c>
      <c r="F51" s="129">
        <v>-7.2349999999999998E-2</v>
      </c>
      <c r="G51" s="129">
        <v>1.2296400000000001E-2</v>
      </c>
      <c r="H51" s="129">
        <v>1.1612300000000001E-3</v>
      </c>
      <c r="I51" s="129">
        <v>6.1897300000000001E-3</v>
      </c>
      <c r="J51" s="129">
        <v>-3.20171E-2</v>
      </c>
      <c r="K51" s="130">
        <v>-0.345474</v>
      </c>
      <c r="M51" s="1">
        <f t="shared" si="1"/>
        <v>-2.5827369999999999E-2</v>
      </c>
      <c r="N51" s="1">
        <f t="shared" si="0"/>
        <v>-0.14694367000000003</v>
      </c>
      <c r="O51" s="97">
        <f t="shared" si="4"/>
        <v>8.1493770000000021E-2</v>
      </c>
      <c r="P51" s="1">
        <f t="shared" si="3"/>
        <v>8.4646399999999997E-2</v>
      </c>
      <c r="Q51" s="11"/>
    </row>
    <row r="52" spans="1:17">
      <c r="A52" s="159">
        <v>1897</v>
      </c>
      <c r="B52" s="129">
        <v>-9.1248399999999993E-2</v>
      </c>
      <c r="C52" s="129">
        <v>0.32116899999999998</v>
      </c>
      <c r="D52" s="129">
        <v>1.3501000000000001E-2</v>
      </c>
      <c r="E52" s="129">
        <v>-5.5088400000000003E-2</v>
      </c>
      <c r="F52" s="129">
        <v>-7.3391999999999999E-2</v>
      </c>
      <c r="G52" s="129">
        <v>1.2846700000000001E-2</v>
      </c>
      <c r="H52" s="129">
        <v>1.16738E-3</v>
      </c>
      <c r="I52" s="129">
        <v>7.11482E-3</v>
      </c>
      <c r="J52" s="129">
        <v>-3.6771900000000003E-2</v>
      </c>
      <c r="K52" s="130">
        <v>-0.34905399999999998</v>
      </c>
      <c r="M52" s="1">
        <f t="shared" si="1"/>
        <v>-2.9657080000000002E-2</v>
      </c>
      <c r="N52" s="1">
        <f t="shared" si="0"/>
        <v>-0.17252148</v>
      </c>
      <c r="O52" s="97">
        <f t="shared" si="4"/>
        <v>8.1273080000000011E-2</v>
      </c>
      <c r="P52" s="1">
        <f t="shared" si="3"/>
        <v>8.6238700000000001E-2</v>
      </c>
      <c r="Q52" s="11"/>
    </row>
    <row r="53" spans="1:17">
      <c r="A53" s="159">
        <v>1898</v>
      </c>
      <c r="B53" s="129">
        <v>5.2623700000000002E-2</v>
      </c>
      <c r="C53" s="129">
        <v>0.32789000000000001</v>
      </c>
      <c r="D53" s="129">
        <v>1.4418E-2</v>
      </c>
      <c r="E53" s="129">
        <v>-5.81722E-2</v>
      </c>
      <c r="F53" s="129">
        <v>-7.4440000000000006E-2</v>
      </c>
      <c r="G53" s="129">
        <v>1.33969E-2</v>
      </c>
      <c r="H53" s="129">
        <v>1.17877E-3</v>
      </c>
      <c r="I53" s="129">
        <v>8.0491699999999996E-3</v>
      </c>
      <c r="J53" s="129">
        <v>-4.22335E-2</v>
      </c>
      <c r="K53" s="130">
        <v>-0.20491799999999999</v>
      </c>
      <c r="M53" s="1">
        <f t="shared" si="1"/>
        <v>-3.4184329999999999E-2</v>
      </c>
      <c r="N53" s="1">
        <f t="shared" si="0"/>
        <v>-2.9406530000000014E-2</v>
      </c>
      <c r="O53" s="97">
        <f t="shared" si="4"/>
        <v>8.203023000000001E-2</v>
      </c>
      <c r="P53" s="1">
        <f t="shared" si="3"/>
        <v>8.7836900000000009E-2</v>
      </c>
      <c r="Q53" s="11"/>
    </row>
    <row r="54" spans="1:17">
      <c r="A54" s="159">
        <v>1899</v>
      </c>
      <c r="B54" s="129">
        <v>0.238541</v>
      </c>
      <c r="C54" s="129">
        <v>0.33679799999999999</v>
      </c>
      <c r="D54" s="129">
        <v>1.575E-2</v>
      </c>
      <c r="E54" s="129">
        <v>-6.5194100000000005E-2</v>
      </c>
      <c r="F54" s="129">
        <v>-7.5481999999999994E-2</v>
      </c>
      <c r="G54" s="129">
        <v>1.3948800000000001E-2</v>
      </c>
      <c r="H54" s="129">
        <v>1.18074E-3</v>
      </c>
      <c r="I54" s="129">
        <v>8.9681699999999993E-3</v>
      </c>
      <c r="J54" s="129">
        <v>-4.6410699999999999E-2</v>
      </c>
      <c r="K54" s="130">
        <v>-2.06111E-2</v>
      </c>
      <c r="M54" s="1">
        <f t="shared" si="1"/>
        <v>-3.7442530000000002E-2</v>
      </c>
      <c r="N54" s="1">
        <f t="shared" si="0"/>
        <v>0.15381826999999995</v>
      </c>
      <c r="O54" s="97">
        <f t="shared" si="4"/>
        <v>8.4722730000000052E-2</v>
      </c>
      <c r="P54" s="1">
        <f t="shared" si="3"/>
        <v>8.9430799999999991E-2</v>
      </c>
      <c r="Q54" s="11"/>
    </row>
    <row r="55" spans="1:17">
      <c r="A55" s="159">
        <v>1900</v>
      </c>
      <c r="B55" s="129">
        <v>0.31083</v>
      </c>
      <c r="C55" s="129">
        <v>0.34590399999999999</v>
      </c>
      <c r="D55" s="129">
        <v>1.6667999999999999E-2</v>
      </c>
      <c r="E55" s="129">
        <v>-6.9965100000000002E-2</v>
      </c>
      <c r="F55" s="129">
        <v>-7.6529E-2</v>
      </c>
      <c r="G55" s="129">
        <v>1.4496999999999999E-2</v>
      </c>
      <c r="H55" s="129">
        <v>1.2011700000000001E-3</v>
      </c>
      <c r="I55" s="129">
        <v>9.8849300000000001E-3</v>
      </c>
      <c r="J55" s="129">
        <v>-5.0562299999999998E-2</v>
      </c>
      <c r="K55" s="130">
        <v>4.87748E-2</v>
      </c>
      <c r="M55" s="1">
        <f t="shared" si="1"/>
        <v>-4.0677369999999997E-2</v>
      </c>
      <c r="N55" s="1">
        <f t="shared" si="0"/>
        <v>0.22417533000000001</v>
      </c>
      <c r="O55" s="97">
        <f t="shared" si="4"/>
        <v>8.6654669999999989E-2</v>
      </c>
      <c r="P55" s="1">
        <f t="shared" si="3"/>
        <v>9.1025999999999996E-2</v>
      </c>
      <c r="Q55" s="11"/>
    </row>
    <row r="56" spans="1:17">
      <c r="A56" s="159">
        <v>1901</v>
      </c>
      <c r="B56" s="129">
        <v>0.33026899999999998</v>
      </c>
      <c r="C56" s="129">
        <v>0.356626</v>
      </c>
      <c r="D56" s="129">
        <v>1.8419999999999999E-2</v>
      </c>
      <c r="E56" s="129">
        <v>-8.2216700000000004E-2</v>
      </c>
      <c r="F56" s="129">
        <v>-7.8290999999999999E-2</v>
      </c>
      <c r="G56" s="129">
        <v>1.47618E-2</v>
      </c>
      <c r="H56" s="129">
        <v>1.20444E-3</v>
      </c>
      <c r="I56" s="129">
        <v>1.18061E-2</v>
      </c>
      <c r="J56" s="129">
        <v>-5.6748600000000003E-2</v>
      </c>
      <c r="K56" s="130">
        <v>7.1866799999999995E-2</v>
      </c>
      <c r="M56" s="1">
        <f t="shared" si="1"/>
        <v>-4.4942500000000003E-2</v>
      </c>
      <c r="N56" s="1">
        <f t="shared" si="0"/>
        <v>0.24146259999999992</v>
      </c>
      <c r="O56" s="97">
        <f t="shared" si="4"/>
        <v>8.8806400000000063E-2</v>
      </c>
      <c r="P56" s="1">
        <f t="shared" si="3"/>
        <v>9.3052800000000005E-2</v>
      </c>
      <c r="Q56" s="11"/>
    </row>
    <row r="57" spans="1:17">
      <c r="A57" s="159">
        <v>1902</v>
      </c>
      <c r="B57" s="129">
        <v>-0.26285999999999998</v>
      </c>
      <c r="C57" s="129">
        <v>0.36893100000000001</v>
      </c>
      <c r="D57" s="129">
        <v>2.0157999999999999E-2</v>
      </c>
      <c r="E57" s="129">
        <v>-8.0988000000000004E-2</v>
      </c>
      <c r="F57" s="129">
        <v>-8.0062999999999995E-2</v>
      </c>
      <c r="G57" s="129">
        <v>1.50297E-2</v>
      </c>
      <c r="H57" s="129">
        <v>1.2173100000000001E-3</v>
      </c>
      <c r="I57" s="129">
        <v>1.3750200000000001E-2</v>
      </c>
      <c r="J57" s="129">
        <v>-6.2822000000000003E-2</v>
      </c>
      <c r="K57" s="130">
        <v>-0.53452900000000003</v>
      </c>
      <c r="M57" s="1">
        <f t="shared" si="1"/>
        <v>-4.9071799999999999E-2</v>
      </c>
      <c r="N57" s="1">
        <f t="shared" si="0"/>
        <v>-0.35556280000000001</v>
      </c>
      <c r="O57" s="97">
        <f t="shared" si="4"/>
        <v>9.270280000000003E-2</v>
      </c>
      <c r="P57" s="1">
        <f t="shared" si="3"/>
        <v>9.5092700000000002E-2</v>
      </c>
      <c r="Q57" s="11"/>
    </row>
    <row r="58" spans="1:17">
      <c r="A58" s="159">
        <v>1903</v>
      </c>
      <c r="B58" s="129">
        <v>-1.3925700000000001</v>
      </c>
      <c r="C58" s="129">
        <v>0.38025799999999998</v>
      </c>
      <c r="D58" s="129">
        <v>2.1909000000000001E-2</v>
      </c>
      <c r="E58" s="129">
        <v>-4.8815400000000002E-2</v>
      </c>
      <c r="F58" s="129">
        <v>-8.1831000000000001E-2</v>
      </c>
      <c r="G58" s="129">
        <v>1.5298300000000001E-2</v>
      </c>
      <c r="H58" s="129">
        <v>1.2221599999999999E-3</v>
      </c>
      <c r="I58" s="129">
        <v>1.5692399999999999E-2</v>
      </c>
      <c r="J58" s="129">
        <v>-6.90828E-2</v>
      </c>
      <c r="K58" s="130">
        <v>-1.70221</v>
      </c>
      <c r="M58" s="1">
        <f t="shared" si="1"/>
        <v>-5.3390400000000005E-2</v>
      </c>
      <c r="N58" s="1">
        <f t="shared" si="0"/>
        <v>-1.4840797999999999</v>
      </c>
      <c r="O58" s="97">
        <f t="shared" si="4"/>
        <v>9.1509799999999863E-2</v>
      </c>
      <c r="P58" s="1">
        <f t="shared" si="3"/>
        <v>9.7129300000000002E-2</v>
      </c>
      <c r="Q58" s="11"/>
    </row>
    <row r="59" spans="1:17">
      <c r="A59" s="159">
        <v>1904</v>
      </c>
      <c r="B59" s="129">
        <v>-0.290655</v>
      </c>
      <c r="C59" s="129">
        <v>0.39353300000000002</v>
      </c>
      <c r="D59" s="129">
        <v>2.4074999999999999E-2</v>
      </c>
      <c r="E59" s="129">
        <v>-6.8956E-3</v>
      </c>
      <c r="F59" s="129">
        <v>-8.3599000000000007E-2</v>
      </c>
      <c r="G59" s="129">
        <v>1.5564700000000001E-2</v>
      </c>
      <c r="H59" s="129">
        <v>1.2378300000000001E-3</v>
      </c>
      <c r="I59" s="129">
        <v>1.76445E-2</v>
      </c>
      <c r="J59" s="129">
        <v>-7.4835499999999999E-2</v>
      </c>
      <c r="K59" s="130">
        <v>-0.65392399999999995</v>
      </c>
      <c r="M59" s="1">
        <f t="shared" si="1"/>
        <v>-5.7190999999999999E-2</v>
      </c>
      <c r="N59" s="1">
        <f t="shared" si="0"/>
        <v>-0.38400159999999994</v>
      </c>
      <c r="O59" s="97">
        <f t="shared" si="4"/>
        <v>9.3346599999999946E-2</v>
      </c>
      <c r="P59" s="1">
        <f t="shared" si="3"/>
        <v>9.9163700000000007E-2</v>
      </c>
      <c r="Q59" s="11"/>
    </row>
    <row r="60" spans="1:17">
      <c r="A60" s="159">
        <v>1905</v>
      </c>
      <c r="B60" s="129">
        <v>0.14169499999999999</v>
      </c>
      <c r="C60" s="129">
        <v>0.40685399999999999</v>
      </c>
      <c r="D60" s="129">
        <v>2.5821E-2</v>
      </c>
      <c r="E60" s="129">
        <v>-3.94814E-2</v>
      </c>
      <c r="F60" s="129">
        <v>-8.5364999999999996E-2</v>
      </c>
      <c r="G60" s="129">
        <v>1.5829699999999999E-2</v>
      </c>
      <c r="H60" s="129">
        <v>1.2435199999999999E-3</v>
      </c>
      <c r="I60" s="129">
        <v>1.96058E-2</v>
      </c>
      <c r="J60" s="129">
        <v>-8.16717E-2</v>
      </c>
      <c r="K60" s="130">
        <v>-0.20036799999999999</v>
      </c>
      <c r="M60" s="1">
        <f t="shared" si="1"/>
        <v>-6.20659E-2</v>
      </c>
      <c r="N60" s="1">
        <f t="shared" si="0"/>
        <v>4.539470000000001E-2</v>
      </c>
      <c r="O60" s="97">
        <f t="shared" si="4"/>
        <v>9.6300299999999978E-2</v>
      </c>
      <c r="P60" s="1">
        <f t="shared" si="3"/>
        <v>0.1011947</v>
      </c>
      <c r="Q60" s="11"/>
    </row>
    <row r="61" spans="1:17">
      <c r="A61" s="159">
        <v>1906</v>
      </c>
      <c r="B61" s="129">
        <v>0.30611699999999997</v>
      </c>
      <c r="C61" s="129">
        <v>0.422151</v>
      </c>
      <c r="D61" s="129">
        <v>2.7982E-2</v>
      </c>
      <c r="E61" s="129">
        <v>-6.9274000000000002E-3</v>
      </c>
      <c r="F61" s="129">
        <v>-8.7132000000000001E-2</v>
      </c>
      <c r="G61" s="129">
        <v>1.6098500000000002E-2</v>
      </c>
      <c r="H61" s="129">
        <v>1.2545600000000001E-3</v>
      </c>
      <c r="I61" s="129">
        <v>2.1548500000000002E-2</v>
      </c>
      <c r="J61" s="129">
        <v>-8.6662799999999998E-2</v>
      </c>
      <c r="K61" s="130">
        <v>-8.3469000000000002E-2</v>
      </c>
      <c r="M61" s="1">
        <f t="shared" si="1"/>
        <v>-6.51143E-2</v>
      </c>
      <c r="N61" s="1">
        <f t="shared" si="0"/>
        <v>0.20749030000000002</v>
      </c>
      <c r="O61" s="97">
        <f t="shared" si="4"/>
        <v>9.8626699999999956E-2</v>
      </c>
      <c r="P61" s="1">
        <f t="shared" si="3"/>
        <v>0.1032305</v>
      </c>
      <c r="Q61" s="11"/>
    </row>
    <row r="62" spans="1:17">
      <c r="A62" s="159">
        <v>1907</v>
      </c>
      <c r="B62" s="129">
        <v>0.245724</v>
      </c>
      <c r="C62" s="129">
        <v>0.43550299999999997</v>
      </c>
      <c r="D62" s="129">
        <v>2.9735000000000001E-2</v>
      </c>
      <c r="E62" s="129">
        <v>-2.6210899999999999E-2</v>
      </c>
      <c r="F62" s="129">
        <v>-8.8899000000000006E-2</v>
      </c>
      <c r="G62" s="129">
        <v>1.6361400000000002E-2</v>
      </c>
      <c r="H62" s="129">
        <v>1.27165E-3</v>
      </c>
      <c r="I62" s="129">
        <v>2.3497899999999999E-2</v>
      </c>
      <c r="J62" s="129">
        <v>-9.4061699999999998E-2</v>
      </c>
      <c r="K62" s="130">
        <v>-0.13389100000000001</v>
      </c>
      <c r="M62" s="1">
        <f t="shared" si="1"/>
        <v>-7.0563799999999996E-2</v>
      </c>
      <c r="N62" s="1">
        <f t="shared" si="0"/>
        <v>0.14567329999999998</v>
      </c>
      <c r="O62" s="97">
        <f t="shared" si="4"/>
        <v>0.10005070000000002</v>
      </c>
      <c r="P62" s="1">
        <f t="shared" si="3"/>
        <v>0.1052604</v>
      </c>
      <c r="Q62" s="11"/>
    </row>
    <row r="63" spans="1:17">
      <c r="A63" s="159">
        <v>1908</v>
      </c>
      <c r="B63" s="129">
        <v>0.28015000000000001</v>
      </c>
      <c r="C63" s="129">
        <v>0.44944699999999999</v>
      </c>
      <c r="D63" s="129">
        <v>3.1881E-2</v>
      </c>
      <c r="E63" s="129">
        <v>-1.45165E-2</v>
      </c>
      <c r="F63" s="129">
        <v>-9.0667999999999999E-2</v>
      </c>
      <c r="G63" s="129">
        <v>1.6625000000000001E-2</v>
      </c>
      <c r="H63" s="129">
        <v>1.28411E-3</v>
      </c>
      <c r="I63" s="129">
        <v>2.5456900000000001E-2</v>
      </c>
      <c r="J63" s="129">
        <v>-9.8033599999999999E-2</v>
      </c>
      <c r="K63" s="130">
        <v>-0.12557099999999999</v>
      </c>
      <c r="M63" s="1">
        <f t="shared" si="1"/>
        <v>-7.2576699999999994E-2</v>
      </c>
      <c r="N63" s="1">
        <f t="shared" si="0"/>
        <v>0.17799579999999998</v>
      </c>
      <c r="O63" s="97">
        <f t="shared" si="4"/>
        <v>0.10215420000000003</v>
      </c>
      <c r="P63" s="1">
        <f t="shared" si="3"/>
        <v>0.107293</v>
      </c>
      <c r="Q63" s="11"/>
    </row>
    <row r="64" spans="1:17">
      <c r="A64" s="159">
        <v>1909</v>
      </c>
      <c r="B64" s="129">
        <v>0.40405999999999997</v>
      </c>
      <c r="C64" s="129">
        <v>0.46324199999999999</v>
      </c>
      <c r="D64" s="129">
        <v>3.4027000000000002E-2</v>
      </c>
      <c r="E64" s="129">
        <v>-3.1885299999999998E-2</v>
      </c>
      <c r="F64" s="129">
        <v>-9.2440999999999995E-2</v>
      </c>
      <c r="G64" s="129">
        <v>1.6891799999999998E-2</v>
      </c>
      <c r="H64" s="129">
        <v>1.2837199999999999E-3</v>
      </c>
      <c r="I64" s="129">
        <v>2.74194E-2</v>
      </c>
      <c r="J64" s="129">
        <v>-0.106144</v>
      </c>
      <c r="K64" s="130">
        <v>5.1246199999999999E-3</v>
      </c>
      <c r="M64" s="1">
        <f t="shared" si="1"/>
        <v>-7.8724600000000006E-2</v>
      </c>
      <c r="N64" s="1">
        <f t="shared" si="0"/>
        <v>0.29934271999999995</v>
      </c>
      <c r="O64" s="97">
        <f t="shared" si="4"/>
        <v>0.10471728000000002</v>
      </c>
      <c r="P64" s="1">
        <f t="shared" si="3"/>
        <v>0.10933279999999999</v>
      </c>
      <c r="Q64" s="11"/>
    </row>
    <row r="65" spans="1:17">
      <c r="A65" s="159">
        <v>1910</v>
      </c>
      <c r="B65" s="129">
        <v>0.41265800000000002</v>
      </c>
      <c r="C65" s="129">
        <v>0.47714899999999999</v>
      </c>
      <c r="D65" s="129">
        <v>3.619E-2</v>
      </c>
      <c r="E65" s="129">
        <v>-5.12139E-2</v>
      </c>
      <c r="F65" s="129">
        <v>-9.4206999999999999E-2</v>
      </c>
      <c r="G65" s="129">
        <v>1.7157599999999999E-2</v>
      </c>
      <c r="H65" s="129">
        <v>1.29703E-3</v>
      </c>
      <c r="I65" s="129">
        <v>2.9386700000000002E-2</v>
      </c>
      <c r="J65" s="129">
        <v>-0.11257300000000001</v>
      </c>
      <c r="K65" s="130">
        <v>2.12129E-2</v>
      </c>
      <c r="M65" s="1">
        <f t="shared" si="1"/>
        <v>-8.3186300000000005E-2</v>
      </c>
      <c r="N65" s="1">
        <f t="shared" si="0"/>
        <v>0.30594469999999996</v>
      </c>
      <c r="O65" s="97">
        <f t="shared" si="4"/>
        <v>0.10671330000000007</v>
      </c>
      <c r="P65" s="1">
        <f t="shared" si="3"/>
        <v>0.11136459999999999</v>
      </c>
      <c r="Q65" s="11"/>
    </row>
    <row r="66" spans="1:17">
      <c r="A66" s="159">
        <v>1911</v>
      </c>
      <c r="B66" s="129">
        <v>0.44922000000000001</v>
      </c>
      <c r="C66" s="129">
        <v>0.489952</v>
      </c>
      <c r="D66" s="129">
        <v>3.7568999999999998E-2</v>
      </c>
      <c r="E66" s="129">
        <v>-6.3591800000000004E-2</v>
      </c>
      <c r="F66" s="129">
        <v>-9.5545000000000005E-2</v>
      </c>
      <c r="G66" s="129">
        <v>1.7423999999999999E-2</v>
      </c>
      <c r="H66" s="129">
        <v>1.3054799999999999E-3</v>
      </c>
      <c r="I66" s="129">
        <v>3.0172000000000001E-2</v>
      </c>
      <c r="J66" s="129">
        <v>-0.11278100000000001</v>
      </c>
      <c r="K66" s="130">
        <v>5.4983299999999999E-2</v>
      </c>
      <c r="M66" s="1">
        <f t="shared" si="1"/>
        <v>-8.2609000000000002E-2</v>
      </c>
      <c r="N66" s="1">
        <f t="shared" si="0"/>
        <v>0.34075850000000002</v>
      </c>
      <c r="O66" s="97">
        <f t="shared" si="4"/>
        <v>0.10846149999999999</v>
      </c>
      <c r="P66" s="1">
        <f t="shared" si="3"/>
        <v>0.112969</v>
      </c>
      <c r="Q66" s="11"/>
    </row>
    <row r="67" spans="1:17">
      <c r="A67" s="159">
        <v>1912</v>
      </c>
      <c r="B67" s="129">
        <v>9.72779E-3</v>
      </c>
      <c r="C67" s="129">
        <v>0.502328</v>
      </c>
      <c r="D67" s="129">
        <v>3.9232000000000003E-2</v>
      </c>
      <c r="E67" s="129">
        <v>-7.0769700000000005E-2</v>
      </c>
      <c r="F67" s="129">
        <v>-9.6891000000000005E-2</v>
      </c>
      <c r="G67" s="129">
        <v>1.7691800000000001E-2</v>
      </c>
      <c r="H67" s="129">
        <v>1.31887E-3</v>
      </c>
      <c r="I67" s="129">
        <v>3.0966400000000002E-2</v>
      </c>
      <c r="J67" s="129">
        <v>-0.11011600000000001</v>
      </c>
      <c r="K67" s="130">
        <v>-0.39290599999999998</v>
      </c>
      <c r="M67" s="1">
        <f t="shared" si="1"/>
        <v>-7.9149600000000001E-2</v>
      </c>
      <c r="N67" s="1">
        <f t="shared" si="0"/>
        <v>-9.8156299999999919E-2</v>
      </c>
      <c r="O67" s="97">
        <f t="shared" si="4"/>
        <v>0.10788408999999992</v>
      </c>
      <c r="P67" s="1">
        <f t="shared" si="3"/>
        <v>0.11458280000000001</v>
      </c>
      <c r="Q67" s="11"/>
    </row>
    <row r="68" spans="1:17">
      <c r="A68" s="159">
        <v>1913</v>
      </c>
      <c r="B68" s="129">
        <v>-6.5385799999999994E-2</v>
      </c>
      <c r="C68" s="129">
        <v>0.51613799999999999</v>
      </c>
      <c r="D68" s="129">
        <v>4.0910000000000002E-2</v>
      </c>
      <c r="E68" s="129">
        <v>-6.7931400000000003E-2</v>
      </c>
      <c r="F68" s="129">
        <v>-9.8239000000000007E-2</v>
      </c>
      <c r="G68" s="129">
        <v>1.7954600000000001E-2</v>
      </c>
      <c r="H68" s="129">
        <v>1.3283800000000001E-3</v>
      </c>
      <c r="I68" s="129">
        <v>3.1762199999999997E-2</v>
      </c>
      <c r="J68" s="129">
        <v>-0.11018500000000001</v>
      </c>
      <c r="K68" s="130">
        <v>-0.48905599999999999</v>
      </c>
      <c r="M68" s="1">
        <f t="shared" si="1"/>
        <v>-7.8422800000000015E-2</v>
      </c>
      <c r="N68" s="1">
        <f t="shared" si="0"/>
        <v>-0.17660119999999996</v>
      </c>
      <c r="O68" s="97">
        <f t="shared" si="4"/>
        <v>0.11121539999999996</v>
      </c>
      <c r="P68" s="1">
        <f t="shared" si="3"/>
        <v>0.11619360000000001</v>
      </c>
      <c r="Q68" s="11"/>
    </row>
    <row r="69" spans="1:17">
      <c r="A69" s="159">
        <v>1914</v>
      </c>
      <c r="B69" s="129">
        <v>0.30389500000000003</v>
      </c>
      <c r="C69" s="129">
        <v>0.52876599999999996</v>
      </c>
      <c r="D69" s="129">
        <v>4.2895999999999997E-2</v>
      </c>
      <c r="E69" s="129">
        <v>-5.82026E-2</v>
      </c>
      <c r="F69" s="129">
        <v>-9.9579000000000001E-2</v>
      </c>
      <c r="G69" s="129">
        <v>1.8219300000000001E-2</v>
      </c>
      <c r="H69" s="129">
        <v>1.3392600000000001E-3</v>
      </c>
      <c r="I69" s="129">
        <v>3.2564500000000003E-2</v>
      </c>
      <c r="J69" s="129">
        <v>-0.109587</v>
      </c>
      <c r="K69" s="130">
        <v>-0.14626700000000001</v>
      </c>
      <c r="M69" s="1">
        <f t="shared" si="1"/>
        <v>-7.7022499999999994E-2</v>
      </c>
      <c r="N69" s="1">
        <f t="shared" ref="N69:N132" si="5">SUM(C69:F69,I69:K69)</f>
        <v>0.19059090000000004</v>
      </c>
      <c r="O69" s="97">
        <f t="shared" si="4"/>
        <v>0.11330409999999999</v>
      </c>
      <c r="P69" s="1">
        <f t="shared" si="3"/>
        <v>0.11779829999999999</v>
      </c>
      <c r="Q69" s="11"/>
    </row>
    <row r="70" spans="1:17">
      <c r="A70" s="159">
        <v>1915</v>
      </c>
      <c r="B70" s="129">
        <v>0.50628899999999999</v>
      </c>
      <c r="C70" s="129">
        <v>0.54090899999999997</v>
      </c>
      <c r="D70" s="129">
        <v>4.4568999999999998E-2</v>
      </c>
      <c r="E70" s="129">
        <v>-1.2278600000000001E-2</v>
      </c>
      <c r="F70" s="129">
        <v>-0.100924</v>
      </c>
      <c r="G70" s="129">
        <v>1.8484199999999999E-2</v>
      </c>
      <c r="H70" s="129">
        <v>1.3479099999999999E-3</v>
      </c>
      <c r="I70" s="129">
        <v>3.3360099999999997E-2</v>
      </c>
      <c r="J70" s="129">
        <v>-0.11106199999999999</v>
      </c>
      <c r="K70" s="130">
        <v>-3.4106000000000002E-3</v>
      </c>
      <c r="M70" s="1">
        <f t="shared" ref="M70:M133" si="6">SUM(I70:J70)</f>
        <v>-7.770189999999999E-2</v>
      </c>
      <c r="N70" s="1">
        <f t="shared" si="5"/>
        <v>0.39116289999999992</v>
      </c>
      <c r="O70" s="97">
        <f t="shared" si="4"/>
        <v>0.11512610000000006</v>
      </c>
      <c r="P70" s="1">
        <f t="shared" si="3"/>
        <v>0.11940819999999999</v>
      </c>
      <c r="Q70" s="11"/>
    </row>
    <row r="71" spans="1:17">
      <c r="A71" s="159">
        <v>1916</v>
      </c>
      <c r="B71" s="129">
        <v>0.58087699999999998</v>
      </c>
      <c r="C71" s="129">
        <v>0.55383700000000002</v>
      </c>
      <c r="D71" s="129">
        <v>4.6552999999999997E-2</v>
      </c>
      <c r="E71" s="129">
        <v>2.0469999999999999E-2</v>
      </c>
      <c r="F71" s="129">
        <v>-0.102267</v>
      </c>
      <c r="G71" s="129">
        <v>1.8750200000000002E-2</v>
      </c>
      <c r="H71" s="129">
        <v>1.35402E-3</v>
      </c>
      <c r="I71" s="129">
        <v>3.4147400000000001E-2</v>
      </c>
      <c r="J71" s="129">
        <v>-0.11007500000000001</v>
      </c>
      <c r="K71" s="130">
        <v>2.14272E-2</v>
      </c>
      <c r="M71" s="1">
        <f t="shared" si="6"/>
        <v>-7.5927600000000012E-2</v>
      </c>
      <c r="N71" s="1">
        <f t="shared" si="5"/>
        <v>0.46409259999999997</v>
      </c>
      <c r="O71" s="97">
        <f t="shared" si="4"/>
        <v>0.11678440000000001</v>
      </c>
      <c r="P71" s="1">
        <f t="shared" ref="P71:P134" si="7">F71*$P$4+G71</f>
        <v>0.12101719999999999</v>
      </c>
      <c r="Q71" s="11"/>
    </row>
    <row r="72" spans="1:17">
      <c r="A72" s="159">
        <v>1917</v>
      </c>
      <c r="B72" s="129">
        <v>0.631548</v>
      </c>
      <c r="C72" s="129">
        <v>0.56763699999999995</v>
      </c>
      <c r="D72" s="129">
        <v>4.8231999999999997E-2</v>
      </c>
      <c r="E72" s="129">
        <v>4.0547300000000001E-2</v>
      </c>
      <c r="F72" s="129">
        <v>-0.10360900000000001</v>
      </c>
      <c r="G72" s="129">
        <v>1.9015399999999998E-2</v>
      </c>
      <c r="H72" s="129">
        <v>1.3645199999999999E-3</v>
      </c>
      <c r="I72" s="129">
        <v>3.4953999999999999E-2</v>
      </c>
      <c r="J72" s="129">
        <v>-0.110869</v>
      </c>
      <c r="K72" s="130">
        <v>3.6373299999999997E-2</v>
      </c>
      <c r="M72" s="1">
        <f t="shared" si="6"/>
        <v>-7.5914999999999996E-2</v>
      </c>
      <c r="N72" s="1">
        <f t="shared" si="5"/>
        <v>0.51326559999999999</v>
      </c>
      <c r="O72" s="97">
        <f t="shared" ref="O72:O135" si="8">B72-N72</f>
        <v>0.11828240000000001</v>
      </c>
      <c r="P72" s="1">
        <f t="shared" si="7"/>
        <v>0.12262440000000001</v>
      </c>
      <c r="Q72" s="11"/>
    </row>
    <row r="73" spans="1:17">
      <c r="A73" s="159">
        <v>1918</v>
      </c>
      <c r="B73" s="129">
        <v>0.65062900000000001</v>
      </c>
      <c r="C73" s="129">
        <v>0.58103400000000005</v>
      </c>
      <c r="D73" s="129">
        <v>5.0206000000000001E-2</v>
      </c>
      <c r="E73" s="129">
        <v>3.6300199999999998E-2</v>
      </c>
      <c r="F73" s="129">
        <v>-0.10495400000000001</v>
      </c>
      <c r="G73" s="129">
        <v>1.9281300000000001E-2</v>
      </c>
      <c r="H73" s="129">
        <v>1.3820499999999999E-3</v>
      </c>
      <c r="I73" s="129">
        <v>3.5732199999999999E-2</v>
      </c>
      <c r="J73" s="129">
        <v>-0.110598</v>
      </c>
      <c r="K73" s="130">
        <v>4.2956399999999999E-2</v>
      </c>
      <c r="M73" s="1">
        <f t="shared" si="6"/>
        <v>-7.486580000000001E-2</v>
      </c>
      <c r="N73" s="1">
        <f t="shared" si="5"/>
        <v>0.53067680000000006</v>
      </c>
      <c r="O73" s="97">
        <f t="shared" si="8"/>
        <v>0.11995219999999995</v>
      </c>
      <c r="P73" s="1">
        <f t="shared" si="7"/>
        <v>0.12423530000000001</v>
      </c>
      <c r="Q73" s="11"/>
    </row>
    <row r="74" spans="1:17">
      <c r="A74" s="159">
        <v>1919</v>
      </c>
      <c r="B74" s="129">
        <v>0.62785400000000002</v>
      </c>
      <c r="C74" s="129">
        <v>0.59413300000000002</v>
      </c>
      <c r="D74" s="129">
        <v>5.2192000000000002E-2</v>
      </c>
      <c r="E74" s="129">
        <v>6.0510000000000002E-4</v>
      </c>
      <c r="F74" s="129">
        <v>-0.10630199999999999</v>
      </c>
      <c r="G74" s="129">
        <v>1.9545400000000001E-2</v>
      </c>
      <c r="H74" s="129">
        <v>1.3869900000000001E-3</v>
      </c>
      <c r="I74" s="129">
        <v>3.6542900000000003E-2</v>
      </c>
      <c r="J74" s="129">
        <v>-0.11172700000000001</v>
      </c>
      <c r="K74" s="130">
        <v>4.0898900000000002E-2</v>
      </c>
      <c r="M74" s="1">
        <f t="shared" si="6"/>
        <v>-7.5184100000000004E-2</v>
      </c>
      <c r="N74" s="1">
        <f t="shared" si="5"/>
        <v>0.50634290000000004</v>
      </c>
      <c r="O74" s="97">
        <f t="shared" si="8"/>
        <v>0.12151109999999998</v>
      </c>
      <c r="P74" s="1">
        <f t="shared" si="7"/>
        <v>0.1258474</v>
      </c>
      <c r="Q74" s="11"/>
    </row>
    <row r="75" spans="1:17">
      <c r="A75" s="159">
        <v>1920</v>
      </c>
      <c r="B75" s="129">
        <v>0.42203200000000002</v>
      </c>
      <c r="C75" s="129">
        <v>0.60721899999999995</v>
      </c>
      <c r="D75" s="129">
        <v>5.4175000000000001E-2</v>
      </c>
      <c r="E75" s="129">
        <v>-2.3181199999999999E-2</v>
      </c>
      <c r="F75" s="129">
        <v>-0.107656</v>
      </c>
      <c r="G75" s="129">
        <v>1.98102E-2</v>
      </c>
      <c r="H75" s="129">
        <v>1.3997899999999999E-3</v>
      </c>
      <c r="I75" s="129">
        <v>3.7315099999999997E-2</v>
      </c>
      <c r="J75" s="129">
        <v>-0.1106</v>
      </c>
      <c r="K75" s="130">
        <v>-0.15868399999999999</v>
      </c>
      <c r="M75" s="1">
        <f t="shared" si="6"/>
        <v>-7.3284900000000014E-2</v>
      </c>
      <c r="N75" s="1">
        <f t="shared" si="5"/>
        <v>0.29858789999999996</v>
      </c>
      <c r="O75" s="97">
        <f t="shared" si="8"/>
        <v>0.12344410000000006</v>
      </c>
      <c r="P75" s="1">
        <f t="shared" si="7"/>
        <v>0.1274662</v>
      </c>
      <c r="Q75" s="11"/>
    </row>
    <row r="76" spans="1:17">
      <c r="A76" s="159">
        <v>1921</v>
      </c>
      <c r="B76" s="129">
        <v>0.47520899999999999</v>
      </c>
      <c r="C76" s="129">
        <v>0.62154100000000001</v>
      </c>
      <c r="D76" s="129">
        <v>5.5841000000000002E-2</v>
      </c>
      <c r="E76" s="129">
        <v>-3.8987000000000001E-2</v>
      </c>
      <c r="F76" s="129">
        <v>-0.109643</v>
      </c>
      <c r="G76" s="129">
        <v>2.0072900000000001E-2</v>
      </c>
      <c r="H76" s="129">
        <v>1.4073200000000001E-3</v>
      </c>
      <c r="I76" s="129">
        <v>3.5893399999999999E-2</v>
      </c>
      <c r="J76" s="129">
        <v>-0.11654</v>
      </c>
      <c r="K76" s="130">
        <v>-9.7816200000000006E-2</v>
      </c>
      <c r="M76" s="1">
        <f t="shared" si="6"/>
        <v>-8.0646600000000013E-2</v>
      </c>
      <c r="N76" s="1">
        <f t="shared" si="5"/>
        <v>0.35028919999999997</v>
      </c>
      <c r="O76" s="97">
        <f t="shared" si="8"/>
        <v>0.12491980000000003</v>
      </c>
      <c r="P76" s="1">
        <f t="shared" si="7"/>
        <v>0.1297159</v>
      </c>
      <c r="Q76" s="11"/>
    </row>
    <row r="77" spans="1:17">
      <c r="A77" s="159">
        <v>1922</v>
      </c>
      <c r="B77" s="129">
        <v>0.58804100000000004</v>
      </c>
      <c r="C77" s="129">
        <v>0.63630900000000001</v>
      </c>
      <c r="D77" s="129">
        <v>5.7822999999999999E-2</v>
      </c>
      <c r="E77" s="129">
        <v>-5.7056900000000001E-2</v>
      </c>
      <c r="F77" s="129">
        <v>-0.111632</v>
      </c>
      <c r="G77" s="129">
        <v>2.0336699999999999E-2</v>
      </c>
      <c r="H77" s="129">
        <v>1.4187500000000001E-3</v>
      </c>
      <c r="I77" s="129">
        <v>3.4467999999999999E-2</v>
      </c>
      <c r="J77" s="129">
        <v>-0.11988500000000001</v>
      </c>
      <c r="K77" s="130">
        <v>2.0642000000000001E-2</v>
      </c>
      <c r="M77" s="1">
        <f t="shared" si="6"/>
        <v>-8.5417000000000007E-2</v>
      </c>
      <c r="N77" s="1">
        <f t="shared" si="5"/>
        <v>0.46066810000000008</v>
      </c>
      <c r="O77" s="97">
        <f t="shared" si="8"/>
        <v>0.12737289999999996</v>
      </c>
      <c r="P77" s="1">
        <f t="shared" si="7"/>
        <v>0.13196869999999999</v>
      </c>
      <c r="Q77" s="11"/>
    </row>
    <row r="78" spans="1:17">
      <c r="A78" s="159">
        <v>1923</v>
      </c>
      <c r="B78" s="129">
        <v>0.64733799999999997</v>
      </c>
      <c r="C78" s="129">
        <v>0.64963700000000002</v>
      </c>
      <c r="D78" s="129">
        <v>5.9791999999999998E-2</v>
      </c>
      <c r="E78" s="129">
        <v>-5.1124599999999999E-2</v>
      </c>
      <c r="F78" s="129">
        <v>-0.113618</v>
      </c>
      <c r="G78" s="129">
        <v>2.0602800000000001E-2</v>
      </c>
      <c r="H78" s="129">
        <v>1.4324699999999999E-3</v>
      </c>
      <c r="I78" s="129">
        <v>3.3034899999999999E-2</v>
      </c>
      <c r="J78" s="129">
        <v>-0.122071</v>
      </c>
      <c r="K78" s="130">
        <v>6.1932899999999999E-2</v>
      </c>
      <c r="M78" s="1">
        <f t="shared" si="6"/>
        <v>-8.9036100000000007E-2</v>
      </c>
      <c r="N78" s="1">
        <f t="shared" si="5"/>
        <v>0.51758320000000002</v>
      </c>
      <c r="O78" s="97">
        <f t="shared" si="8"/>
        <v>0.12975479999999995</v>
      </c>
      <c r="P78" s="1">
        <f t="shared" si="7"/>
        <v>0.1342208</v>
      </c>
      <c r="Q78" s="11"/>
    </row>
    <row r="79" spans="1:17">
      <c r="A79" s="159">
        <v>1924</v>
      </c>
      <c r="B79" s="129">
        <v>0.60664600000000002</v>
      </c>
      <c r="C79" s="129">
        <v>0.66450799999999999</v>
      </c>
      <c r="D79" s="129">
        <v>6.1760000000000002E-2</v>
      </c>
      <c r="E79" s="129">
        <v>-4.7100599999999999E-2</v>
      </c>
      <c r="F79" s="129">
        <v>-0.11561399999999999</v>
      </c>
      <c r="G79" s="129">
        <v>2.0868500000000002E-2</v>
      </c>
      <c r="H79" s="129">
        <v>1.4388599999999999E-3</v>
      </c>
      <c r="I79" s="129">
        <v>3.1604800000000002E-2</v>
      </c>
      <c r="J79" s="129">
        <v>-0.122348</v>
      </c>
      <c r="K79" s="130">
        <v>1.7915800000000001E-3</v>
      </c>
      <c r="M79" s="1">
        <f t="shared" si="6"/>
        <v>-9.0743199999999996E-2</v>
      </c>
      <c r="N79" s="1">
        <f t="shared" si="5"/>
        <v>0.47460177999999997</v>
      </c>
      <c r="O79" s="97">
        <f t="shared" si="8"/>
        <v>0.13204422000000005</v>
      </c>
      <c r="P79" s="1">
        <f t="shared" si="7"/>
        <v>0.13648250000000001</v>
      </c>
      <c r="Q79" s="11"/>
    </row>
    <row r="80" spans="1:17">
      <c r="A80" s="159">
        <v>1925</v>
      </c>
      <c r="B80" s="129">
        <v>0.66483199999999998</v>
      </c>
      <c r="C80" s="129">
        <v>0.68096100000000004</v>
      </c>
      <c r="D80" s="129">
        <v>6.3741000000000006E-2</v>
      </c>
      <c r="E80" s="129">
        <v>-1.7094399999999999E-2</v>
      </c>
      <c r="F80" s="129">
        <v>-0.117606</v>
      </c>
      <c r="G80" s="129">
        <v>2.11335E-2</v>
      </c>
      <c r="H80" s="129">
        <v>1.45225E-3</v>
      </c>
      <c r="I80" s="129">
        <v>3.0178199999999999E-2</v>
      </c>
      <c r="J80" s="129">
        <v>-0.12762399999999999</v>
      </c>
      <c r="K80" s="130">
        <v>1.8090599999999998E-2</v>
      </c>
      <c r="M80" s="1">
        <f t="shared" si="6"/>
        <v>-9.7445799999999985E-2</v>
      </c>
      <c r="N80" s="1">
        <f t="shared" si="5"/>
        <v>0.53064640000000018</v>
      </c>
      <c r="O80" s="97">
        <f t="shared" si="8"/>
        <v>0.13418559999999979</v>
      </c>
      <c r="P80" s="1">
        <f t="shared" si="7"/>
        <v>0.13873950000000002</v>
      </c>
      <c r="Q80" s="11"/>
    </row>
    <row r="81" spans="1:17">
      <c r="A81" s="159">
        <v>1926</v>
      </c>
      <c r="B81" s="129">
        <v>0.70485600000000004</v>
      </c>
      <c r="C81" s="129">
        <v>0.69632000000000005</v>
      </c>
      <c r="D81" s="129">
        <v>6.5705E-2</v>
      </c>
      <c r="E81" s="129">
        <v>-2.6857000000000001E-3</v>
      </c>
      <c r="F81" s="129">
        <v>-0.11959699999999999</v>
      </c>
      <c r="G81" s="129">
        <v>2.1684599999999998E-2</v>
      </c>
      <c r="H81" s="129">
        <v>1.4548E-3</v>
      </c>
      <c r="I81" s="129">
        <v>2.8765300000000001E-2</v>
      </c>
      <c r="J81" s="129">
        <v>-0.13078500000000001</v>
      </c>
      <c r="K81" s="130">
        <v>3.0548599999999999E-2</v>
      </c>
      <c r="M81" s="1">
        <f t="shared" si="6"/>
        <v>-0.10201970000000002</v>
      </c>
      <c r="N81" s="1">
        <f t="shared" si="5"/>
        <v>0.56827120000000009</v>
      </c>
      <c r="O81" s="97">
        <f t="shared" si="8"/>
        <v>0.13658479999999995</v>
      </c>
      <c r="P81" s="1">
        <f t="shared" si="7"/>
        <v>0.14128160000000001</v>
      </c>
      <c r="Q81" s="11"/>
    </row>
    <row r="82" spans="1:17">
      <c r="A82" s="159">
        <v>1927</v>
      </c>
      <c r="B82" s="129">
        <v>0.76838300000000004</v>
      </c>
      <c r="C82" s="129">
        <v>0.71169899999999997</v>
      </c>
      <c r="D82" s="129">
        <v>6.7679000000000003E-2</v>
      </c>
      <c r="E82" s="129">
        <v>2.6679399999999999E-2</v>
      </c>
      <c r="F82" s="129">
        <v>-0.12159499999999999</v>
      </c>
      <c r="G82" s="129">
        <v>2.2232499999999999E-2</v>
      </c>
      <c r="H82" s="129">
        <v>1.46568E-3</v>
      </c>
      <c r="I82" s="129">
        <v>2.73481E-2</v>
      </c>
      <c r="J82" s="129">
        <v>-0.13706199999999999</v>
      </c>
      <c r="K82" s="130">
        <v>5.4341199999999999E-2</v>
      </c>
      <c r="M82" s="1">
        <f t="shared" si="6"/>
        <v>-0.10971389999999999</v>
      </c>
      <c r="N82" s="1">
        <f t="shared" si="5"/>
        <v>0.62908969999999997</v>
      </c>
      <c r="O82" s="97">
        <f t="shared" si="8"/>
        <v>0.13929330000000006</v>
      </c>
      <c r="P82" s="1">
        <f t="shared" si="7"/>
        <v>0.1438275</v>
      </c>
      <c r="Q82" s="11"/>
    </row>
    <row r="83" spans="1:17">
      <c r="A83" s="159">
        <v>1928</v>
      </c>
      <c r="B83" s="129">
        <v>0.65450799999999998</v>
      </c>
      <c r="C83" s="129">
        <v>0.72823099999999996</v>
      </c>
      <c r="D83" s="129">
        <v>6.9647000000000001E-2</v>
      </c>
      <c r="E83" s="129">
        <v>6.1790600000000001E-3</v>
      </c>
      <c r="F83" s="129">
        <v>-0.12358</v>
      </c>
      <c r="G83" s="129">
        <v>2.2781699999999998E-2</v>
      </c>
      <c r="H83" s="129">
        <v>1.4825400000000001E-3</v>
      </c>
      <c r="I83" s="129">
        <v>2.59233E-2</v>
      </c>
      <c r="J83" s="129">
        <v>-0.14103199999999999</v>
      </c>
      <c r="K83" s="130">
        <v>-5.2738E-2</v>
      </c>
      <c r="M83" s="1">
        <f t="shared" si="6"/>
        <v>-0.11510869999999999</v>
      </c>
      <c r="N83" s="1">
        <f t="shared" si="5"/>
        <v>0.51263035999999995</v>
      </c>
      <c r="O83" s="97">
        <f t="shared" si="8"/>
        <v>0.14187764000000003</v>
      </c>
      <c r="P83" s="1">
        <f t="shared" si="7"/>
        <v>0.14636169999999998</v>
      </c>
      <c r="Q83" s="11"/>
    </row>
    <row r="84" spans="1:17">
      <c r="A84" s="159">
        <v>1929</v>
      </c>
      <c r="B84" s="129">
        <v>0.55074900000000004</v>
      </c>
      <c r="C84" s="129">
        <v>0.74468999999999996</v>
      </c>
      <c r="D84" s="129">
        <v>7.1597999999999995E-2</v>
      </c>
      <c r="E84" s="129">
        <v>2.7992000000000002E-4</v>
      </c>
      <c r="F84" s="129">
        <v>-0.125579</v>
      </c>
      <c r="G84" s="129">
        <v>2.3328399999999999E-2</v>
      </c>
      <c r="H84" s="129">
        <v>1.4900099999999999E-3</v>
      </c>
      <c r="I84" s="129">
        <v>2.45112E-2</v>
      </c>
      <c r="J84" s="129">
        <v>-0.14619499999999999</v>
      </c>
      <c r="K84" s="130">
        <v>-0.16229199999999999</v>
      </c>
      <c r="M84" s="1">
        <f t="shared" si="6"/>
        <v>-0.12168379999999999</v>
      </c>
      <c r="N84" s="1">
        <f t="shared" si="5"/>
        <v>0.40701311999999989</v>
      </c>
      <c r="O84" s="97">
        <f t="shared" si="8"/>
        <v>0.14373588000000015</v>
      </c>
      <c r="P84" s="1">
        <f t="shared" si="7"/>
        <v>0.1489074</v>
      </c>
      <c r="Q84" s="11"/>
    </row>
    <row r="85" spans="1:17">
      <c r="A85" s="159">
        <v>1930</v>
      </c>
      <c r="B85" s="129">
        <v>0.66001799999999999</v>
      </c>
      <c r="C85" s="129">
        <v>0.75922699999999999</v>
      </c>
      <c r="D85" s="129">
        <v>7.3274000000000006E-2</v>
      </c>
      <c r="E85" s="129">
        <v>2.9776999999999999E-4</v>
      </c>
      <c r="F85" s="129">
        <v>-0.12757599999999999</v>
      </c>
      <c r="G85" s="129">
        <v>2.3880499999999999E-2</v>
      </c>
      <c r="H85" s="129">
        <v>1.50428E-3</v>
      </c>
      <c r="I85" s="129">
        <v>2.3090300000000001E-2</v>
      </c>
      <c r="J85" s="129">
        <v>-0.150697</v>
      </c>
      <c r="K85" s="130">
        <v>-6.4036599999999999E-2</v>
      </c>
      <c r="M85" s="1">
        <f t="shared" si="6"/>
        <v>-0.12760669999999999</v>
      </c>
      <c r="N85" s="1">
        <f t="shared" si="5"/>
        <v>0.51357946999999993</v>
      </c>
      <c r="O85" s="97">
        <f t="shared" si="8"/>
        <v>0.14643853000000007</v>
      </c>
      <c r="P85" s="1">
        <f t="shared" si="7"/>
        <v>0.15145649999999999</v>
      </c>
      <c r="Q85" s="11"/>
    </row>
    <row r="86" spans="1:17">
      <c r="A86" s="159">
        <v>1931</v>
      </c>
      <c r="B86" s="129">
        <v>0.69196599999999997</v>
      </c>
      <c r="C86" s="129">
        <v>0.77540399999999998</v>
      </c>
      <c r="D86" s="129">
        <v>7.6296000000000003E-2</v>
      </c>
      <c r="E86" s="129">
        <v>-1.7950399999999998E-2</v>
      </c>
      <c r="F86" s="129">
        <v>-0.12878500000000001</v>
      </c>
      <c r="G86" s="129">
        <v>2.4429699999999999E-2</v>
      </c>
      <c r="H86" s="129">
        <v>1.50296E-3</v>
      </c>
      <c r="I86" s="129">
        <v>2.21078E-2</v>
      </c>
      <c r="J86" s="129">
        <v>-0.15479000000000001</v>
      </c>
      <c r="K86" s="130">
        <v>-2.8476499999999998E-2</v>
      </c>
      <c r="M86" s="1">
        <f t="shared" si="6"/>
        <v>-0.1326822</v>
      </c>
      <c r="N86" s="1">
        <f t="shared" si="5"/>
        <v>0.54380589999999995</v>
      </c>
      <c r="O86" s="97">
        <f t="shared" si="8"/>
        <v>0.14816010000000002</v>
      </c>
      <c r="P86" s="1">
        <f t="shared" si="7"/>
        <v>0.15321470000000001</v>
      </c>
      <c r="Q86" s="11"/>
    </row>
    <row r="87" spans="1:17">
      <c r="A87" s="159">
        <v>1932</v>
      </c>
      <c r="B87" s="129">
        <v>0.59520499999999998</v>
      </c>
      <c r="C87" s="129">
        <v>0.79119600000000001</v>
      </c>
      <c r="D87" s="129">
        <v>7.8839999999999993E-2</v>
      </c>
      <c r="E87" s="129">
        <v>-3.4354500000000003E-2</v>
      </c>
      <c r="F87" s="129">
        <v>-0.129997</v>
      </c>
      <c r="G87" s="129">
        <v>2.4975500000000001E-2</v>
      </c>
      <c r="H87" s="129">
        <v>1.5094799999999999E-3</v>
      </c>
      <c r="I87" s="129">
        <v>2.1114999999999998E-2</v>
      </c>
      <c r="J87" s="129">
        <v>-0.15729299999999999</v>
      </c>
      <c r="K87" s="130">
        <v>-0.124331</v>
      </c>
      <c r="M87" s="1">
        <f t="shared" si="6"/>
        <v>-0.13617799999999999</v>
      </c>
      <c r="N87" s="1">
        <f t="shared" si="5"/>
        <v>0.44517550000000006</v>
      </c>
      <c r="O87" s="97">
        <f t="shared" si="8"/>
        <v>0.15002949999999993</v>
      </c>
      <c r="P87" s="1">
        <f t="shared" si="7"/>
        <v>0.15497250000000001</v>
      </c>
      <c r="Q87" s="11"/>
    </row>
    <row r="88" spans="1:17">
      <c r="A88" s="159">
        <v>1933</v>
      </c>
      <c r="B88" s="129">
        <v>0.64088299999999998</v>
      </c>
      <c r="C88" s="129">
        <v>0.80596500000000004</v>
      </c>
      <c r="D88" s="129">
        <v>8.1873000000000001E-2</v>
      </c>
      <c r="E88" s="129">
        <v>-5.3417899999999997E-2</v>
      </c>
      <c r="F88" s="129">
        <v>-0.13119900000000001</v>
      </c>
      <c r="G88" s="129">
        <v>2.5525300000000001E-2</v>
      </c>
      <c r="H88" s="129">
        <v>1.53443E-3</v>
      </c>
      <c r="I88" s="129">
        <v>2.01262E-2</v>
      </c>
      <c r="J88" s="129">
        <v>-0.15929099999999999</v>
      </c>
      <c r="K88" s="130">
        <v>-7.4501899999999996E-2</v>
      </c>
      <c r="M88" s="1">
        <f t="shared" si="6"/>
        <v>-0.13916479999999998</v>
      </c>
      <c r="N88" s="1">
        <f t="shared" si="5"/>
        <v>0.48955439999999995</v>
      </c>
      <c r="O88" s="97">
        <f t="shared" si="8"/>
        <v>0.15132860000000004</v>
      </c>
      <c r="P88" s="1">
        <f t="shared" si="7"/>
        <v>0.15672430000000001</v>
      </c>
      <c r="Q88" s="11"/>
    </row>
    <row r="89" spans="1:17">
      <c r="A89" s="159">
        <v>1934</v>
      </c>
      <c r="B89" s="129">
        <v>0.742981</v>
      </c>
      <c r="C89" s="129">
        <v>0.82001100000000005</v>
      </c>
      <c r="D89" s="129">
        <v>8.4414000000000003E-2</v>
      </c>
      <c r="E89" s="129">
        <v>-3.55211E-2</v>
      </c>
      <c r="F89" s="129">
        <v>-0.13240199999999999</v>
      </c>
      <c r="G89" s="129">
        <v>2.60728E-2</v>
      </c>
      <c r="H89" s="129">
        <v>1.5405E-3</v>
      </c>
      <c r="I89" s="129">
        <v>1.9137399999999999E-2</v>
      </c>
      <c r="J89" s="129">
        <v>-0.16014300000000001</v>
      </c>
      <c r="K89" s="130">
        <v>-5.6994999999999997E-3</v>
      </c>
      <c r="M89" s="1">
        <f t="shared" si="6"/>
        <v>-0.14100560000000001</v>
      </c>
      <c r="N89" s="1">
        <f t="shared" si="5"/>
        <v>0.58979680000000001</v>
      </c>
      <c r="O89" s="97">
        <f t="shared" si="8"/>
        <v>0.15318419999999999</v>
      </c>
      <c r="P89" s="1">
        <f t="shared" si="7"/>
        <v>0.1584748</v>
      </c>
      <c r="Q89" s="11"/>
    </row>
    <row r="90" spans="1:17">
      <c r="A90" s="159">
        <v>1935</v>
      </c>
      <c r="B90" s="129">
        <v>0.78185899999999997</v>
      </c>
      <c r="C90" s="129">
        <v>0.83382199999999995</v>
      </c>
      <c r="D90" s="129">
        <v>8.6940000000000003E-2</v>
      </c>
      <c r="E90" s="129">
        <v>-3.4026E-3</v>
      </c>
      <c r="F90" s="129">
        <v>-0.133605</v>
      </c>
      <c r="G90" s="129">
        <v>2.6619E-2</v>
      </c>
      <c r="H90" s="129">
        <v>1.5530699999999999E-3</v>
      </c>
      <c r="I90" s="129">
        <v>1.8135399999999999E-2</v>
      </c>
      <c r="J90" s="129">
        <v>-0.16033500000000001</v>
      </c>
      <c r="K90" s="130">
        <v>-1.45988E-2</v>
      </c>
      <c r="M90" s="1">
        <f t="shared" si="6"/>
        <v>-0.14219960000000001</v>
      </c>
      <c r="N90" s="1">
        <f t="shared" si="5"/>
        <v>0.62695599999999996</v>
      </c>
      <c r="O90" s="97">
        <f t="shared" si="8"/>
        <v>0.15490300000000001</v>
      </c>
      <c r="P90" s="1">
        <f t="shared" si="7"/>
        <v>0.16022400000000001</v>
      </c>
      <c r="Q90" s="11"/>
    </row>
    <row r="91" spans="1:17">
      <c r="A91" s="159">
        <v>1936</v>
      </c>
      <c r="B91" s="129">
        <v>0.87743099999999996</v>
      </c>
      <c r="C91" s="129">
        <v>0.84726699999999999</v>
      </c>
      <c r="D91" s="129">
        <v>8.9481000000000005E-2</v>
      </c>
      <c r="E91" s="129">
        <v>5.5598599999999998E-2</v>
      </c>
      <c r="F91" s="129">
        <v>-0.13481299999999999</v>
      </c>
      <c r="G91" s="129">
        <v>2.7166200000000001E-2</v>
      </c>
      <c r="H91" s="129">
        <v>1.55905E-3</v>
      </c>
      <c r="I91" s="129">
        <v>1.7161599999999999E-2</v>
      </c>
      <c r="J91" s="129">
        <v>-0.164405</v>
      </c>
      <c r="K91" s="130">
        <v>1.0551100000000001E-2</v>
      </c>
      <c r="M91" s="1">
        <f t="shared" si="6"/>
        <v>-0.1472434</v>
      </c>
      <c r="N91" s="1">
        <f t="shared" si="5"/>
        <v>0.72084130000000013</v>
      </c>
      <c r="O91" s="97">
        <f t="shared" si="8"/>
        <v>0.15658969999999983</v>
      </c>
      <c r="P91" s="1">
        <f t="shared" si="7"/>
        <v>0.16197919999999999</v>
      </c>
      <c r="Q91" s="11"/>
    </row>
    <row r="92" spans="1:17">
      <c r="A92" s="159">
        <v>1937</v>
      </c>
      <c r="B92" s="129">
        <v>0.88588299999999998</v>
      </c>
      <c r="C92" s="129">
        <v>0.857572</v>
      </c>
      <c r="D92" s="129">
        <v>9.2015E-2</v>
      </c>
      <c r="E92" s="129">
        <v>4.1606499999999998E-2</v>
      </c>
      <c r="F92" s="129">
        <v>-0.13602400000000001</v>
      </c>
      <c r="G92" s="129">
        <v>2.7715199999999999E-2</v>
      </c>
      <c r="H92" s="129">
        <v>1.56638E-3</v>
      </c>
      <c r="I92" s="129">
        <v>1.6177199999999999E-2</v>
      </c>
      <c r="J92" s="129">
        <v>-0.166217</v>
      </c>
      <c r="K92" s="130">
        <v>2.2483900000000001E-2</v>
      </c>
      <c r="M92" s="1">
        <f t="shared" si="6"/>
        <v>-0.1500398</v>
      </c>
      <c r="N92" s="1">
        <f t="shared" si="5"/>
        <v>0.72761359999999986</v>
      </c>
      <c r="O92" s="97">
        <f t="shared" si="8"/>
        <v>0.15826940000000012</v>
      </c>
      <c r="P92" s="1">
        <f t="shared" si="7"/>
        <v>0.1637392</v>
      </c>
      <c r="Q92" s="11"/>
    </row>
    <row r="93" spans="1:17">
      <c r="A93" s="159">
        <v>1938</v>
      </c>
      <c r="B93" s="129">
        <v>0.82939600000000002</v>
      </c>
      <c r="C93" s="129">
        <v>0.86667799999999995</v>
      </c>
      <c r="D93" s="129">
        <v>9.4541E-2</v>
      </c>
      <c r="E93" s="129">
        <v>3.1745799999999998E-2</v>
      </c>
      <c r="F93" s="129">
        <v>-0.13722999999999999</v>
      </c>
      <c r="G93" s="129">
        <v>2.8263900000000002E-2</v>
      </c>
      <c r="H93" s="129">
        <v>1.5889000000000001E-3</v>
      </c>
      <c r="I93" s="129">
        <v>1.5199799999999999E-2</v>
      </c>
      <c r="J93" s="129">
        <v>-0.16884199999999999</v>
      </c>
      <c r="K93" s="130">
        <v>-3.2831100000000002E-2</v>
      </c>
      <c r="M93" s="1">
        <f t="shared" si="6"/>
        <v>-0.15364220000000001</v>
      </c>
      <c r="N93" s="1">
        <f t="shared" si="5"/>
        <v>0.66926150000000006</v>
      </c>
      <c r="O93" s="97">
        <f t="shared" si="8"/>
        <v>0.16013449999999996</v>
      </c>
      <c r="P93" s="1">
        <f t="shared" si="7"/>
        <v>0.1654939</v>
      </c>
      <c r="Q93" s="11"/>
    </row>
    <row r="94" spans="1:17">
      <c r="A94" s="159">
        <v>1939</v>
      </c>
      <c r="B94" s="129">
        <v>0.85887199999999997</v>
      </c>
      <c r="C94" s="129">
        <v>0.87461699999999998</v>
      </c>
      <c r="D94" s="129">
        <v>9.7078999999999999E-2</v>
      </c>
      <c r="E94" s="129">
        <v>3.07551E-2</v>
      </c>
      <c r="F94" s="129">
        <v>-0.138437</v>
      </c>
      <c r="G94" s="129">
        <v>2.8811E-2</v>
      </c>
      <c r="H94" s="129">
        <v>1.5955100000000001E-3</v>
      </c>
      <c r="I94" s="129">
        <v>1.42154E-2</v>
      </c>
      <c r="J94" s="129">
        <v>-0.169708</v>
      </c>
      <c r="K94" s="130">
        <v>-1.12905E-2</v>
      </c>
      <c r="M94" s="1">
        <f t="shared" si="6"/>
        <v>-0.15549260000000001</v>
      </c>
      <c r="N94" s="1">
        <f t="shared" si="5"/>
        <v>0.69723100000000005</v>
      </c>
      <c r="O94" s="97">
        <f t="shared" si="8"/>
        <v>0.16164099999999992</v>
      </c>
      <c r="P94" s="1">
        <f t="shared" si="7"/>
        <v>0.16724800000000001</v>
      </c>
      <c r="Q94" s="11"/>
    </row>
    <row r="95" spans="1:17">
      <c r="A95" s="159">
        <v>1940</v>
      </c>
      <c r="B95" s="129">
        <v>0.87677499999999997</v>
      </c>
      <c r="C95" s="129">
        <v>0.88181399999999999</v>
      </c>
      <c r="D95" s="129">
        <v>9.9599999999999994E-2</v>
      </c>
      <c r="E95" s="129">
        <v>2.3045400000000001E-2</v>
      </c>
      <c r="F95" s="129">
        <v>-0.13964299999999999</v>
      </c>
      <c r="G95" s="129">
        <v>2.9358100000000002E-2</v>
      </c>
      <c r="H95" s="129">
        <v>1.59902E-3</v>
      </c>
      <c r="I95" s="129">
        <v>1.32427E-2</v>
      </c>
      <c r="J95" s="129">
        <v>-0.17507200000000001</v>
      </c>
      <c r="K95" s="130">
        <v>1.0622899999999999E-2</v>
      </c>
      <c r="M95" s="1">
        <f t="shared" si="6"/>
        <v>-0.16182930000000001</v>
      </c>
      <c r="N95" s="1">
        <f t="shared" si="5"/>
        <v>0.71361000000000008</v>
      </c>
      <c r="O95" s="97">
        <f t="shared" si="8"/>
        <v>0.16316499999999989</v>
      </c>
      <c r="P95" s="1">
        <f t="shared" si="7"/>
        <v>0.16900109999999999</v>
      </c>
      <c r="Q95" s="11"/>
    </row>
    <row r="96" spans="1:17">
      <c r="A96" s="159">
        <v>1941</v>
      </c>
      <c r="B96" s="129">
        <v>0.90489600000000003</v>
      </c>
      <c r="C96" s="129">
        <v>0.88826400000000005</v>
      </c>
      <c r="D96" s="129">
        <v>0.10262</v>
      </c>
      <c r="E96" s="129">
        <v>1.2074700000000001E-2</v>
      </c>
      <c r="F96" s="129">
        <v>-0.14032900000000001</v>
      </c>
      <c r="G96" s="129">
        <v>2.9902600000000001E-2</v>
      </c>
      <c r="H96" s="129">
        <v>1.6027999999999999E-3</v>
      </c>
      <c r="I96" s="129">
        <v>1.2116E-2</v>
      </c>
      <c r="J96" s="129">
        <v>-0.177757</v>
      </c>
      <c r="K96" s="130">
        <v>4.35614E-2</v>
      </c>
      <c r="M96" s="1">
        <f t="shared" si="6"/>
        <v>-0.16564100000000001</v>
      </c>
      <c r="N96" s="1">
        <f t="shared" si="5"/>
        <v>0.7405501000000001</v>
      </c>
      <c r="O96" s="97">
        <f t="shared" si="8"/>
        <v>0.16434589999999993</v>
      </c>
      <c r="P96" s="1">
        <f t="shared" si="7"/>
        <v>0.17023160000000001</v>
      </c>
      <c r="Q96" s="11"/>
    </row>
    <row r="97" spans="1:17">
      <c r="A97" s="159">
        <v>1942</v>
      </c>
      <c r="B97" s="129">
        <v>0.830125</v>
      </c>
      <c r="C97" s="129">
        <v>0.89243700000000004</v>
      </c>
      <c r="D97" s="129">
        <v>0.105144</v>
      </c>
      <c r="E97" s="129">
        <v>-3.1004000000000001E-3</v>
      </c>
      <c r="F97" s="129">
        <v>-0.141009</v>
      </c>
      <c r="G97" s="129">
        <v>3.04467E-2</v>
      </c>
      <c r="H97" s="129">
        <v>1.6193399999999999E-3</v>
      </c>
      <c r="I97" s="129">
        <v>1.09981E-2</v>
      </c>
      <c r="J97" s="129">
        <v>-0.184724</v>
      </c>
      <c r="K97" s="130">
        <v>-1.51466E-2</v>
      </c>
      <c r="M97" s="1">
        <f t="shared" si="6"/>
        <v>-0.17372589999999999</v>
      </c>
      <c r="N97" s="1">
        <f t="shared" si="5"/>
        <v>0.6645991</v>
      </c>
      <c r="O97" s="97">
        <f t="shared" si="8"/>
        <v>0.1655259</v>
      </c>
      <c r="P97" s="1">
        <f t="shared" si="7"/>
        <v>0.17145569999999999</v>
      </c>
      <c r="Q97" s="11"/>
    </row>
    <row r="98" spans="1:17">
      <c r="A98" s="159">
        <v>1943</v>
      </c>
      <c r="B98" s="129">
        <v>0.80720999999999998</v>
      </c>
      <c r="C98" s="129">
        <v>0.89625299999999997</v>
      </c>
      <c r="D98" s="129">
        <v>0.10766100000000001</v>
      </c>
      <c r="E98" s="129">
        <v>-2.7368799999999999E-2</v>
      </c>
      <c r="F98" s="129">
        <v>-0.14169200000000001</v>
      </c>
      <c r="G98" s="129">
        <v>3.0991500000000002E-2</v>
      </c>
      <c r="H98" s="129">
        <v>1.62834E-3</v>
      </c>
      <c r="I98" s="129">
        <v>9.8812299999999995E-3</v>
      </c>
      <c r="J98" s="129">
        <v>-0.19182299999999999</v>
      </c>
      <c r="K98" s="130">
        <v>-1.25738E-2</v>
      </c>
      <c r="M98" s="1">
        <f t="shared" si="6"/>
        <v>-0.18194177</v>
      </c>
      <c r="N98" s="1">
        <f t="shared" si="5"/>
        <v>0.64033762999999999</v>
      </c>
      <c r="O98" s="97">
        <f t="shared" si="8"/>
        <v>0.16687236999999999</v>
      </c>
      <c r="P98" s="1">
        <f t="shared" si="7"/>
        <v>0.17268350000000002</v>
      </c>
      <c r="Q98" s="11"/>
    </row>
    <row r="99" spans="1:17">
      <c r="A99" s="159">
        <v>1944</v>
      </c>
      <c r="B99" s="129">
        <v>0.85880299999999998</v>
      </c>
      <c r="C99" s="129">
        <v>0.90051599999999998</v>
      </c>
      <c r="D99" s="129">
        <v>0.110191</v>
      </c>
      <c r="E99" s="129">
        <v>-2.2158199999999999E-2</v>
      </c>
      <c r="F99" s="129">
        <v>-0.142375</v>
      </c>
      <c r="G99" s="129">
        <v>3.1537599999999999E-2</v>
      </c>
      <c r="H99" s="129">
        <v>1.63777E-3</v>
      </c>
      <c r="I99" s="129">
        <v>8.7705000000000005E-3</v>
      </c>
      <c r="J99" s="129">
        <v>-0.19935</v>
      </c>
      <c r="K99" s="130">
        <v>3.5294899999999997E-2</v>
      </c>
      <c r="M99" s="1">
        <f t="shared" si="6"/>
        <v>-0.19057950000000001</v>
      </c>
      <c r="N99" s="1">
        <f t="shared" si="5"/>
        <v>0.69088919999999998</v>
      </c>
      <c r="O99" s="97">
        <f t="shared" si="8"/>
        <v>0.1679138</v>
      </c>
      <c r="P99" s="1">
        <f t="shared" si="7"/>
        <v>0.1739126</v>
      </c>
      <c r="Q99" s="11"/>
    </row>
    <row r="100" spans="1:17">
      <c r="A100" s="159">
        <v>1945</v>
      </c>
      <c r="B100" s="129">
        <v>0.90437299999999998</v>
      </c>
      <c r="C100" s="129">
        <v>0.90719000000000005</v>
      </c>
      <c r="D100" s="129">
        <v>0.113204</v>
      </c>
      <c r="E100" s="129">
        <v>1.8767099999999998E-2</v>
      </c>
      <c r="F100" s="129">
        <v>-0.14306199999999999</v>
      </c>
      <c r="G100" s="129">
        <v>3.2081100000000001E-2</v>
      </c>
      <c r="H100" s="129">
        <v>1.6543300000000001E-3</v>
      </c>
      <c r="I100" s="129">
        <v>7.6513199999999996E-3</v>
      </c>
      <c r="J100" s="129">
        <v>-0.20682</v>
      </c>
      <c r="K100" s="130">
        <v>3.83516E-2</v>
      </c>
      <c r="M100" s="1">
        <f t="shared" si="6"/>
        <v>-0.19916868000000001</v>
      </c>
      <c r="N100" s="1">
        <f t="shared" si="5"/>
        <v>0.73528202000000009</v>
      </c>
      <c r="O100" s="97">
        <f t="shared" si="8"/>
        <v>0.16909097999999989</v>
      </c>
      <c r="P100" s="1">
        <f t="shared" si="7"/>
        <v>0.1751431</v>
      </c>
      <c r="Q100" s="11"/>
    </row>
    <row r="101" spans="1:17">
      <c r="A101" s="159">
        <v>1946</v>
      </c>
      <c r="B101" s="129">
        <v>0.92503000000000002</v>
      </c>
      <c r="C101" s="129">
        <v>0.91383999999999999</v>
      </c>
      <c r="D101" s="129">
        <v>0.11572300000000001</v>
      </c>
      <c r="E101" s="129">
        <v>2.8967699999999999E-2</v>
      </c>
      <c r="F101" s="129">
        <v>-0.143738</v>
      </c>
      <c r="G101" s="129">
        <v>3.2629600000000002E-2</v>
      </c>
      <c r="H101" s="129">
        <v>1.6575299999999999E-3</v>
      </c>
      <c r="I101" s="129">
        <v>6.5437100000000003E-3</v>
      </c>
      <c r="J101" s="129">
        <v>-0.213729</v>
      </c>
      <c r="K101" s="130">
        <v>4.7233999999999998E-2</v>
      </c>
      <c r="M101" s="1">
        <f t="shared" si="6"/>
        <v>-0.20718528999999999</v>
      </c>
      <c r="N101" s="1">
        <f t="shared" si="5"/>
        <v>0.75484140999999982</v>
      </c>
      <c r="O101" s="97">
        <f t="shared" si="8"/>
        <v>0.17018859000000019</v>
      </c>
      <c r="P101" s="1">
        <f t="shared" si="7"/>
        <v>0.17636760000000001</v>
      </c>
      <c r="Q101" s="11"/>
    </row>
    <row r="102" spans="1:17">
      <c r="A102" s="159">
        <v>1947</v>
      </c>
      <c r="B102" s="129">
        <v>0.95257000000000003</v>
      </c>
      <c r="C102" s="129">
        <v>0.923678</v>
      </c>
      <c r="D102" s="129">
        <v>0.119201</v>
      </c>
      <c r="E102" s="129">
        <v>6.3072900000000001E-2</v>
      </c>
      <c r="F102" s="129">
        <v>-0.144427</v>
      </c>
      <c r="G102" s="129">
        <v>3.3171600000000002E-2</v>
      </c>
      <c r="H102" s="129">
        <v>1.67067E-3</v>
      </c>
      <c r="I102" s="129">
        <v>5.45409E-3</v>
      </c>
      <c r="J102" s="129">
        <v>-0.21881300000000001</v>
      </c>
      <c r="K102" s="130">
        <v>3.3175299999999998E-2</v>
      </c>
      <c r="M102" s="1">
        <f t="shared" si="6"/>
        <v>-0.21335891000000001</v>
      </c>
      <c r="N102" s="1">
        <f t="shared" si="5"/>
        <v>0.78134129000000019</v>
      </c>
      <c r="O102" s="97">
        <f t="shared" si="8"/>
        <v>0.17122870999999984</v>
      </c>
      <c r="P102" s="1">
        <f t="shared" si="7"/>
        <v>0.1775986</v>
      </c>
      <c r="Q102" s="11"/>
    </row>
    <row r="103" spans="1:17">
      <c r="A103" s="159">
        <v>1948</v>
      </c>
      <c r="B103" s="129">
        <v>0.99968400000000002</v>
      </c>
      <c r="C103" s="129">
        <v>0.93354899999999996</v>
      </c>
      <c r="D103" s="129">
        <v>0.122211</v>
      </c>
      <c r="E103" s="129">
        <v>8.6280899999999994E-2</v>
      </c>
      <c r="F103" s="129">
        <v>-0.14511299999999999</v>
      </c>
      <c r="G103" s="129">
        <v>3.3715099999999998E-2</v>
      </c>
      <c r="H103" s="129">
        <v>1.6825500000000001E-3</v>
      </c>
      <c r="I103" s="129">
        <v>4.3504900000000003E-3</v>
      </c>
      <c r="J103" s="129">
        <v>-0.225662</v>
      </c>
      <c r="K103" s="130">
        <v>5.16181E-2</v>
      </c>
      <c r="M103" s="1">
        <f t="shared" si="6"/>
        <v>-0.22131150999999999</v>
      </c>
      <c r="N103" s="1">
        <f t="shared" si="5"/>
        <v>0.82723448999999993</v>
      </c>
      <c r="O103" s="97">
        <f t="shared" si="8"/>
        <v>0.17244951000000008</v>
      </c>
      <c r="P103" s="1">
        <f t="shared" si="7"/>
        <v>0.17882809999999999</v>
      </c>
      <c r="Q103" s="11"/>
    </row>
    <row r="104" spans="1:17">
      <c r="A104" s="159">
        <v>1949</v>
      </c>
      <c r="B104" s="129">
        <v>0.94820400000000005</v>
      </c>
      <c r="C104" s="129">
        <v>0.94618899999999995</v>
      </c>
      <c r="D104" s="129">
        <v>0.125692</v>
      </c>
      <c r="E104" s="129">
        <v>7.0820800000000003E-2</v>
      </c>
      <c r="F104" s="129">
        <v>-0.14580099999999999</v>
      </c>
      <c r="G104" s="129">
        <v>3.4257000000000003E-2</v>
      </c>
      <c r="H104" s="129">
        <v>1.6983300000000001E-3</v>
      </c>
      <c r="I104" s="129">
        <v>3.25136E-3</v>
      </c>
      <c r="J104" s="129">
        <v>-0.23275199999999999</v>
      </c>
      <c r="K104" s="130">
        <v>7.1672899999999998E-3</v>
      </c>
      <c r="M104" s="1">
        <f t="shared" si="6"/>
        <v>-0.22950063999999998</v>
      </c>
      <c r="N104" s="1">
        <f t="shared" si="5"/>
        <v>0.77456744999999994</v>
      </c>
      <c r="O104" s="97">
        <f t="shared" si="8"/>
        <v>0.17363655000000011</v>
      </c>
      <c r="P104" s="1">
        <f t="shared" si="7"/>
        <v>0.180058</v>
      </c>
      <c r="Q104" s="11"/>
    </row>
    <row r="105" spans="1:17">
      <c r="A105" s="159">
        <v>1950</v>
      </c>
      <c r="B105" s="129">
        <v>0.93674000000000002</v>
      </c>
      <c r="C105" s="129">
        <v>0.96048199999999995</v>
      </c>
      <c r="D105" s="129">
        <v>0.129193</v>
      </c>
      <c r="E105" s="129">
        <v>3.6360499999999997E-2</v>
      </c>
      <c r="F105" s="129">
        <v>-0.146484</v>
      </c>
      <c r="G105" s="129">
        <v>3.4800999999999999E-2</v>
      </c>
      <c r="H105" s="129">
        <v>1.7008100000000001E-3</v>
      </c>
      <c r="I105" s="129">
        <v>2.13949E-3</v>
      </c>
      <c r="J105" s="129">
        <v>-0.23998800000000001</v>
      </c>
      <c r="K105" s="130">
        <v>2.0464199999999998E-2</v>
      </c>
      <c r="M105" s="1">
        <f t="shared" si="6"/>
        <v>-0.23784851000000001</v>
      </c>
      <c r="N105" s="1">
        <f t="shared" si="5"/>
        <v>0.76216718999999999</v>
      </c>
      <c r="O105" s="97">
        <f t="shared" si="8"/>
        <v>0.17457281000000002</v>
      </c>
      <c r="P105" s="1">
        <f t="shared" si="7"/>
        <v>0.181285</v>
      </c>
      <c r="Q105" s="11"/>
    </row>
    <row r="106" spans="1:17">
      <c r="A106" s="159">
        <v>1951</v>
      </c>
      <c r="B106" s="129">
        <v>0.92983300000000002</v>
      </c>
      <c r="C106" s="129">
        <v>0.97629699999999997</v>
      </c>
      <c r="D106" s="129">
        <v>0.13383800000000001</v>
      </c>
      <c r="E106" s="129">
        <v>-4.7169999999999997E-4</v>
      </c>
      <c r="F106" s="129">
        <v>-0.14946100000000001</v>
      </c>
      <c r="G106" s="129">
        <v>3.5648399999999997E-2</v>
      </c>
      <c r="H106" s="129">
        <v>1.714E-3</v>
      </c>
      <c r="I106" s="129">
        <v>-5.9999999999999995E-4</v>
      </c>
      <c r="J106" s="129">
        <v>-0.24908</v>
      </c>
      <c r="K106" s="130">
        <v>4.1189000000000003E-2</v>
      </c>
      <c r="M106" s="1">
        <f t="shared" si="6"/>
        <v>-0.24967999999999999</v>
      </c>
      <c r="N106" s="1">
        <f t="shared" si="5"/>
        <v>0.75171129999999997</v>
      </c>
      <c r="O106" s="97">
        <f t="shared" si="8"/>
        <v>0.17812170000000005</v>
      </c>
      <c r="P106" s="1">
        <f t="shared" si="7"/>
        <v>0.18510940000000001</v>
      </c>
      <c r="Q106" s="11"/>
    </row>
    <row r="107" spans="1:17">
      <c r="A107" s="159">
        <v>1952</v>
      </c>
      <c r="B107" s="129">
        <v>0.90262900000000001</v>
      </c>
      <c r="C107" s="129">
        <v>0.99396099999999998</v>
      </c>
      <c r="D107" s="129">
        <v>0.138493</v>
      </c>
      <c r="E107" s="129">
        <v>9.7845000000000007E-4</v>
      </c>
      <c r="F107" s="129">
        <v>-0.15243399999999999</v>
      </c>
      <c r="G107" s="129">
        <v>3.6494400000000003E-2</v>
      </c>
      <c r="H107" s="129">
        <v>1.71759E-3</v>
      </c>
      <c r="I107" s="129">
        <v>-3.3362999999999999E-3</v>
      </c>
      <c r="J107" s="129">
        <v>-0.25906000000000001</v>
      </c>
      <c r="K107" s="130">
        <v>2.0050900000000002E-3</v>
      </c>
      <c r="M107" s="1">
        <f t="shared" si="6"/>
        <v>-0.26239630000000003</v>
      </c>
      <c r="N107" s="1">
        <f t="shared" si="5"/>
        <v>0.7206072400000002</v>
      </c>
      <c r="O107" s="97">
        <f t="shared" si="8"/>
        <v>0.18202175999999981</v>
      </c>
      <c r="P107" s="1">
        <f t="shared" si="7"/>
        <v>0.1889284</v>
      </c>
      <c r="Q107" s="11"/>
    </row>
    <row r="108" spans="1:17">
      <c r="A108" s="159">
        <v>1953</v>
      </c>
      <c r="B108" s="129">
        <v>0.90068099999999995</v>
      </c>
      <c r="C108" s="129">
        <v>1.01386</v>
      </c>
      <c r="D108" s="129">
        <v>0.14424899999999999</v>
      </c>
      <c r="E108" s="129">
        <v>-2.0030800000000001E-2</v>
      </c>
      <c r="F108" s="129">
        <v>-0.15541199999999999</v>
      </c>
      <c r="G108" s="129">
        <v>3.7336099999999997E-2</v>
      </c>
      <c r="H108" s="129">
        <v>1.7307100000000001E-3</v>
      </c>
      <c r="I108" s="129">
        <v>-6.0816000000000004E-3</v>
      </c>
      <c r="J108" s="129">
        <v>-0.26789499999999999</v>
      </c>
      <c r="K108" s="130">
        <v>6.33827E-3</v>
      </c>
      <c r="M108" s="1">
        <f t="shared" si="6"/>
        <v>-0.27397660000000001</v>
      </c>
      <c r="N108" s="1">
        <f t="shared" si="5"/>
        <v>0.71502787000000001</v>
      </c>
      <c r="O108" s="97">
        <f t="shared" si="8"/>
        <v>0.18565312999999994</v>
      </c>
      <c r="P108" s="1">
        <f t="shared" si="7"/>
        <v>0.19274809999999998</v>
      </c>
      <c r="Q108" s="11"/>
    </row>
    <row r="109" spans="1:17">
      <c r="A109" s="159">
        <v>1954</v>
      </c>
      <c r="B109" s="129">
        <v>0.91840599999999994</v>
      </c>
      <c r="C109" s="129">
        <v>1.0347900000000001</v>
      </c>
      <c r="D109" s="129">
        <v>0.149474</v>
      </c>
      <c r="E109" s="129">
        <v>-1.5143E-2</v>
      </c>
      <c r="F109" s="129">
        <v>-0.15839900000000001</v>
      </c>
      <c r="G109" s="129">
        <v>3.81762E-2</v>
      </c>
      <c r="H109" s="129">
        <v>1.74388E-3</v>
      </c>
      <c r="I109" s="129">
        <v>-8.8369999999999994E-3</v>
      </c>
      <c r="J109" s="129">
        <v>-0.27852700000000002</v>
      </c>
      <c r="K109" s="130">
        <v>5.5985200000000001E-3</v>
      </c>
      <c r="M109" s="1">
        <f t="shared" si="6"/>
        <v>-0.28736400000000001</v>
      </c>
      <c r="N109" s="1">
        <f t="shared" si="5"/>
        <v>0.72895652000000044</v>
      </c>
      <c r="O109" s="97">
        <f t="shared" si="8"/>
        <v>0.1894494799999995</v>
      </c>
      <c r="P109" s="1">
        <f t="shared" si="7"/>
        <v>0.19657520000000001</v>
      </c>
      <c r="Q109" s="11"/>
    </row>
    <row r="110" spans="1:17">
      <c r="A110" s="159">
        <v>1955</v>
      </c>
      <c r="B110" s="129">
        <v>0.99396499999999999</v>
      </c>
      <c r="C110" s="129">
        <v>1.05829</v>
      </c>
      <c r="D110" s="129">
        <v>0.155223</v>
      </c>
      <c r="E110" s="129">
        <v>1.9624099999999999E-3</v>
      </c>
      <c r="F110" s="129">
        <v>-0.16137799999999999</v>
      </c>
      <c r="G110" s="129">
        <v>3.9017700000000002E-2</v>
      </c>
      <c r="H110" s="129">
        <v>1.75106E-3</v>
      </c>
      <c r="I110" s="129">
        <v>-1.1568800000000001E-2</v>
      </c>
      <c r="J110" s="129">
        <v>-0.290051</v>
      </c>
      <c r="K110" s="130">
        <v>4.85803E-2</v>
      </c>
      <c r="M110" s="1">
        <f t="shared" si="6"/>
        <v>-0.30161979999999999</v>
      </c>
      <c r="N110" s="1">
        <f t="shared" si="5"/>
        <v>0.80105790999999971</v>
      </c>
      <c r="O110" s="97">
        <f t="shared" si="8"/>
        <v>0.19290709000000028</v>
      </c>
      <c r="P110" s="1">
        <f t="shared" si="7"/>
        <v>0.20039570000000001</v>
      </c>
      <c r="Q110" s="11"/>
    </row>
    <row r="111" spans="1:17">
      <c r="A111" s="159">
        <v>1956</v>
      </c>
      <c r="B111" s="129">
        <v>1.10582</v>
      </c>
      <c r="C111" s="129">
        <v>1.08284</v>
      </c>
      <c r="D111" s="129">
        <v>0.16096099999999999</v>
      </c>
      <c r="E111" s="129">
        <v>7.9084399999999999E-2</v>
      </c>
      <c r="F111" s="129">
        <v>-0.16437299999999999</v>
      </c>
      <c r="G111" s="129">
        <v>3.9859899999999997E-2</v>
      </c>
      <c r="H111" s="129">
        <v>1.7625E-3</v>
      </c>
      <c r="I111" s="129">
        <v>-1.4285900000000001E-2</v>
      </c>
      <c r="J111" s="129">
        <v>-0.30043999999999998</v>
      </c>
      <c r="K111" s="130">
        <v>6.5462500000000007E-2</v>
      </c>
      <c r="M111" s="1">
        <f t="shared" si="6"/>
        <v>-0.3147259</v>
      </c>
      <c r="N111" s="1">
        <f t="shared" si="5"/>
        <v>0.90924899999999975</v>
      </c>
      <c r="O111" s="97">
        <f t="shared" si="8"/>
        <v>0.19657100000000027</v>
      </c>
      <c r="P111" s="1">
        <f t="shared" si="7"/>
        <v>0.20423289999999999</v>
      </c>
      <c r="Q111" s="11"/>
    </row>
    <row r="112" spans="1:17">
      <c r="A112" s="159">
        <v>1957</v>
      </c>
      <c r="B112" s="129">
        <v>1.1920299999999999</v>
      </c>
      <c r="C112" s="129">
        <v>1.1080399999999999</v>
      </c>
      <c r="D112" s="129">
        <v>0.167264</v>
      </c>
      <c r="E112" s="129">
        <v>0.132274</v>
      </c>
      <c r="F112" s="129">
        <v>-0.16736599999999999</v>
      </c>
      <c r="G112" s="129">
        <v>4.0695700000000001E-2</v>
      </c>
      <c r="H112" s="129">
        <v>1.7715599999999999E-3</v>
      </c>
      <c r="I112" s="129">
        <v>-1.7017399999999998E-2</v>
      </c>
      <c r="J112" s="129">
        <v>-0.31156600000000001</v>
      </c>
      <c r="K112" s="130">
        <v>8.0168500000000004E-2</v>
      </c>
      <c r="M112" s="1">
        <f t="shared" si="6"/>
        <v>-0.32858340000000003</v>
      </c>
      <c r="N112" s="1">
        <f t="shared" si="5"/>
        <v>0.99179709999999999</v>
      </c>
      <c r="O112" s="97">
        <f t="shared" si="8"/>
        <v>0.20023289999999994</v>
      </c>
      <c r="P112" s="1">
        <f t="shared" si="7"/>
        <v>0.20806169999999999</v>
      </c>
      <c r="Q112" s="11"/>
    </row>
    <row r="113" spans="1:17">
      <c r="A113" s="159">
        <v>1958</v>
      </c>
      <c r="B113" s="129">
        <v>1.21177</v>
      </c>
      <c r="C113" s="129">
        <v>1.13367</v>
      </c>
      <c r="D113" s="129">
        <v>0.17355300000000001</v>
      </c>
      <c r="E113" s="129">
        <v>0.12653600000000001</v>
      </c>
      <c r="F113" s="129">
        <v>-0.17036399999999999</v>
      </c>
      <c r="G113" s="129">
        <v>4.15342E-2</v>
      </c>
      <c r="H113" s="129">
        <v>1.7765299999999999E-3</v>
      </c>
      <c r="I113" s="129">
        <v>-1.9732599999999999E-2</v>
      </c>
      <c r="J113" s="129">
        <v>-0.32146599999999997</v>
      </c>
      <c r="K113" s="130">
        <v>8.5720199999999996E-2</v>
      </c>
      <c r="M113" s="1">
        <f t="shared" si="6"/>
        <v>-0.34119859999999996</v>
      </c>
      <c r="N113" s="1">
        <f t="shared" si="5"/>
        <v>1.0079165999999999</v>
      </c>
      <c r="O113" s="97">
        <f t="shared" si="8"/>
        <v>0.20385340000000007</v>
      </c>
      <c r="P113" s="1">
        <f t="shared" si="7"/>
        <v>0.21189819999999998</v>
      </c>
      <c r="Q113" s="11"/>
    </row>
    <row r="114" spans="1:17">
      <c r="A114" s="159">
        <v>1959</v>
      </c>
      <c r="B114" s="129">
        <v>1.20228</v>
      </c>
      <c r="C114" s="129">
        <v>1.16171</v>
      </c>
      <c r="D114" s="129">
        <v>0.17983099999999999</v>
      </c>
      <c r="E114" s="129">
        <v>8.7982199999999997E-2</v>
      </c>
      <c r="F114" s="129">
        <v>-0.17336599999999999</v>
      </c>
      <c r="G114" s="129">
        <v>4.2371499999999999E-2</v>
      </c>
      <c r="H114" s="129">
        <v>1.7885399999999999E-3</v>
      </c>
      <c r="I114" s="129">
        <v>-2.24414E-2</v>
      </c>
      <c r="J114" s="129">
        <v>-0.32664799999999999</v>
      </c>
      <c r="K114" s="130">
        <v>8.7727799999999995E-2</v>
      </c>
      <c r="M114" s="1">
        <f t="shared" si="6"/>
        <v>-0.34908939999999999</v>
      </c>
      <c r="N114" s="1">
        <f t="shared" si="5"/>
        <v>0.99479560000000011</v>
      </c>
      <c r="O114" s="97">
        <f t="shared" si="8"/>
        <v>0.2074843999999999</v>
      </c>
      <c r="P114" s="1">
        <f t="shared" si="7"/>
        <v>0.2157375</v>
      </c>
      <c r="Q114" s="11"/>
    </row>
    <row r="115" spans="1:17">
      <c r="A115" s="159">
        <v>1960</v>
      </c>
      <c r="B115" s="129">
        <v>1.0958699999999999</v>
      </c>
      <c r="C115" s="129">
        <v>1.1925699999999999</v>
      </c>
      <c r="D115" s="129">
        <v>0.18667500000000001</v>
      </c>
      <c r="E115" s="129">
        <v>7.6124399999999995E-2</v>
      </c>
      <c r="F115" s="129">
        <v>-0.176376</v>
      </c>
      <c r="G115" s="129">
        <v>4.3212E-2</v>
      </c>
      <c r="H115" s="129">
        <v>1.80309E-3</v>
      </c>
      <c r="I115" s="129">
        <v>-2.51673E-2</v>
      </c>
      <c r="J115" s="129">
        <v>-0.33493299999999998</v>
      </c>
      <c r="K115" s="130">
        <v>-3.4563799999999999E-2</v>
      </c>
      <c r="M115" s="1">
        <f t="shared" si="6"/>
        <v>-0.36010029999999998</v>
      </c>
      <c r="N115" s="1">
        <f t="shared" si="5"/>
        <v>0.88432929999999998</v>
      </c>
      <c r="O115" s="97">
        <f t="shared" si="8"/>
        <v>0.21154069999999991</v>
      </c>
      <c r="P115" s="1">
        <f t="shared" si="7"/>
        <v>0.21958800000000001</v>
      </c>
      <c r="Q115" s="11"/>
    </row>
    <row r="116" spans="1:17">
      <c r="A116" s="159">
        <v>1961</v>
      </c>
      <c r="B116" s="129">
        <v>0.90189399999999997</v>
      </c>
      <c r="C116" s="129">
        <v>1.2238199999999999</v>
      </c>
      <c r="D116" s="129">
        <v>0.193879</v>
      </c>
      <c r="E116" s="129">
        <v>2.4134599999999999E-2</v>
      </c>
      <c r="F116" s="129">
        <v>-0.176513</v>
      </c>
      <c r="G116" s="129">
        <v>4.4056699999999997E-2</v>
      </c>
      <c r="H116" s="129">
        <v>1.8119799999999999E-3</v>
      </c>
      <c r="I116" s="129">
        <v>-3.1052E-2</v>
      </c>
      <c r="J116" s="129">
        <v>-0.34575099999999998</v>
      </c>
      <c r="K116" s="130">
        <v>-0.19959199999999999</v>
      </c>
      <c r="M116" s="1">
        <f t="shared" si="6"/>
        <v>-0.376803</v>
      </c>
      <c r="N116" s="1">
        <f t="shared" si="5"/>
        <v>0.68892559999999992</v>
      </c>
      <c r="O116" s="97">
        <f t="shared" si="8"/>
        <v>0.21296840000000006</v>
      </c>
      <c r="P116" s="1">
        <f t="shared" si="7"/>
        <v>0.22056970000000001</v>
      </c>
      <c r="Q116" s="11"/>
    </row>
    <row r="117" spans="1:17">
      <c r="A117" s="159">
        <v>1962</v>
      </c>
      <c r="B117" s="129">
        <v>0.82534200000000002</v>
      </c>
      <c r="C117" s="129">
        <v>1.25396</v>
      </c>
      <c r="D117" s="129">
        <v>0.20163</v>
      </c>
      <c r="E117" s="129">
        <v>-2.1781000000000001E-3</v>
      </c>
      <c r="F117" s="129">
        <v>-0.176645</v>
      </c>
      <c r="G117" s="129">
        <v>4.4903199999999997E-2</v>
      </c>
      <c r="H117" s="129">
        <v>1.8245900000000001E-3</v>
      </c>
      <c r="I117" s="129">
        <v>-3.69267E-2</v>
      </c>
      <c r="J117" s="129">
        <v>-0.35636299999999999</v>
      </c>
      <c r="K117" s="130">
        <v>-0.271731</v>
      </c>
      <c r="M117" s="1">
        <f t="shared" si="6"/>
        <v>-0.39328969999999996</v>
      </c>
      <c r="N117" s="1">
        <f t="shared" si="5"/>
        <v>0.61174620000000002</v>
      </c>
      <c r="O117" s="97">
        <f t="shared" si="8"/>
        <v>0.2135958</v>
      </c>
      <c r="P117" s="1">
        <f t="shared" si="7"/>
        <v>0.2215482</v>
      </c>
      <c r="Q117" s="11"/>
    </row>
    <row r="118" spans="1:17">
      <c r="A118" s="159">
        <v>1963</v>
      </c>
      <c r="B118" s="129">
        <v>-0.102696</v>
      </c>
      <c r="C118" s="129">
        <v>1.28311</v>
      </c>
      <c r="D118" s="129">
        <v>0.20938999999999999</v>
      </c>
      <c r="E118" s="129">
        <v>-9.6869999999999994E-3</v>
      </c>
      <c r="F118" s="129">
        <v>-0.17679500000000001</v>
      </c>
      <c r="G118" s="129">
        <v>4.5744E-2</v>
      </c>
      <c r="H118" s="129">
        <v>1.8345799999999999E-3</v>
      </c>
      <c r="I118" s="129">
        <v>-4.2792200000000002E-2</v>
      </c>
      <c r="J118" s="129">
        <v>-0.36724299999999999</v>
      </c>
      <c r="K118" s="130">
        <v>-1.2181500000000001</v>
      </c>
      <c r="M118" s="1">
        <f t="shared" si="6"/>
        <v>-0.41003519999999999</v>
      </c>
      <c r="N118" s="1">
        <f t="shared" si="5"/>
        <v>-0.32216720000000021</v>
      </c>
      <c r="O118" s="97">
        <f t="shared" si="8"/>
        <v>0.2194712000000002</v>
      </c>
      <c r="P118" s="1">
        <f t="shared" si="7"/>
        <v>0.22253900000000001</v>
      </c>
      <c r="Q118" s="11"/>
    </row>
    <row r="119" spans="1:17">
      <c r="A119" s="159">
        <v>1964</v>
      </c>
      <c r="B119" s="129">
        <v>-0.68347999999999998</v>
      </c>
      <c r="C119" s="129">
        <v>1.3118700000000001</v>
      </c>
      <c r="D119" s="129">
        <v>0.217137</v>
      </c>
      <c r="E119" s="129">
        <v>-8.4752999999999998E-3</v>
      </c>
      <c r="F119" s="129">
        <v>-0.17694099999999999</v>
      </c>
      <c r="G119" s="129">
        <v>4.65888E-2</v>
      </c>
      <c r="H119" s="129">
        <v>1.8402099999999999E-3</v>
      </c>
      <c r="I119" s="129">
        <v>-4.8653000000000002E-2</v>
      </c>
      <c r="J119" s="129">
        <v>-0.37676300000000001</v>
      </c>
      <c r="K119" s="130">
        <v>-1.8136000000000001</v>
      </c>
      <c r="M119" s="1">
        <f t="shared" si="6"/>
        <v>-0.42541600000000002</v>
      </c>
      <c r="N119" s="1">
        <f t="shared" si="5"/>
        <v>-0.89542530000000009</v>
      </c>
      <c r="O119" s="97">
        <f t="shared" si="8"/>
        <v>0.21194530000000011</v>
      </c>
      <c r="P119" s="1">
        <f t="shared" si="7"/>
        <v>0.2235298</v>
      </c>
      <c r="Q119" s="11"/>
    </row>
    <row r="120" spans="1:17">
      <c r="A120" s="159">
        <v>1965</v>
      </c>
      <c r="B120" s="129">
        <v>0.174149</v>
      </c>
      <c r="C120" s="129">
        <v>1.34507</v>
      </c>
      <c r="D120" s="129">
        <v>0.22544600000000001</v>
      </c>
      <c r="E120" s="129">
        <v>-3.1652E-3</v>
      </c>
      <c r="F120" s="129">
        <v>-0.17707899999999999</v>
      </c>
      <c r="G120" s="129">
        <v>4.7430899999999998E-2</v>
      </c>
      <c r="H120" s="129">
        <v>1.8492199999999999E-3</v>
      </c>
      <c r="I120" s="129">
        <v>-5.44947E-2</v>
      </c>
      <c r="J120" s="129">
        <v>-0.38614799999999999</v>
      </c>
      <c r="K120" s="130">
        <v>-0.98910299999999995</v>
      </c>
      <c r="M120" s="1">
        <f t="shared" si="6"/>
        <v>-0.4406427</v>
      </c>
      <c r="N120" s="1">
        <f t="shared" si="5"/>
        <v>-3.947389999999984E-2</v>
      </c>
      <c r="O120" s="97">
        <f t="shared" si="8"/>
        <v>0.21362289999999984</v>
      </c>
      <c r="P120" s="1">
        <f t="shared" si="7"/>
        <v>0.22450989999999998</v>
      </c>
      <c r="Q120" s="11"/>
    </row>
    <row r="121" spans="1:17">
      <c r="A121" s="159">
        <v>1966</v>
      </c>
      <c r="B121" s="129">
        <v>0.74899899999999997</v>
      </c>
      <c r="C121" s="129">
        <v>1.38419</v>
      </c>
      <c r="D121" s="129">
        <v>0.23372899999999999</v>
      </c>
      <c r="E121" s="129">
        <v>2.3974100000000002E-2</v>
      </c>
      <c r="F121" s="129">
        <v>-0.17723</v>
      </c>
      <c r="G121" s="129">
        <v>4.8275100000000001E-2</v>
      </c>
      <c r="H121" s="129">
        <v>1.85991E-3</v>
      </c>
      <c r="I121" s="129">
        <v>-6.0358599999999998E-2</v>
      </c>
      <c r="J121" s="129">
        <v>-0.39511000000000002</v>
      </c>
      <c r="K121" s="130">
        <v>-0.47608099999999998</v>
      </c>
      <c r="M121" s="1">
        <f t="shared" si="6"/>
        <v>-0.4554686</v>
      </c>
      <c r="N121" s="1">
        <f t="shared" si="5"/>
        <v>0.53311350000000002</v>
      </c>
      <c r="O121" s="97">
        <f t="shared" si="8"/>
        <v>0.21588549999999995</v>
      </c>
      <c r="P121" s="1">
        <f t="shared" si="7"/>
        <v>0.22550510000000001</v>
      </c>
      <c r="Q121" s="11"/>
    </row>
    <row r="122" spans="1:17">
      <c r="A122" s="159">
        <v>1967</v>
      </c>
      <c r="B122" s="129">
        <v>1.0076099999999999</v>
      </c>
      <c r="C122" s="129">
        <v>1.4245000000000001</v>
      </c>
      <c r="D122" s="129">
        <v>0.24201600000000001</v>
      </c>
      <c r="E122" s="129">
        <v>5.1389700000000003E-2</v>
      </c>
      <c r="F122" s="129">
        <v>-0.177369</v>
      </c>
      <c r="G122" s="129">
        <v>4.91131E-2</v>
      </c>
      <c r="H122" s="129">
        <v>1.8793099999999999E-3</v>
      </c>
      <c r="I122" s="129">
        <v>-6.6212599999999996E-2</v>
      </c>
      <c r="J122" s="129">
        <v>-0.405615</v>
      </c>
      <c r="K122" s="130">
        <v>-0.27823199999999998</v>
      </c>
      <c r="M122" s="1">
        <f t="shared" si="6"/>
        <v>-0.47182760000000001</v>
      </c>
      <c r="N122" s="1">
        <f t="shared" si="5"/>
        <v>0.79047709999999993</v>
      </c>
      <c r="O122" s="97">
        <f t="shared" si="8"/>
        <v>0.21713289999999996</v>
      </c>
      <c r="P122" s="1">
        <f t="shared" si="7"/>
        <v>0.22648209999999999</v>
      </c>
      <c r="Q122" s="11"/>
    </row>
    <row r="123" spans="1:17">
      <c r="A123" s="159">
        <v>1968</v>
      </c>
      <c r="B123" s="129">
        <v>0.70714200000000005</v>
      </c>
      <c r="C123" s="129">
        <v>1.4668300000000001</v>
      </c>
      <c r="D123" s="129">
        <v>0.25084200000000001</v>
      </c>
      <c r="E123" s="129">
        <v>5.8864100000000003E-2</v>
      </c>
      <c r="F123" s="129">
        <v>-0.17752100000000001</v>
      </c>
      <c r="G123" s="129">
        <v>4.9956199999999999E-2</v>
      </c>
      <c r="H123" s="129">
        <v>1.8896099999999999E-3</v>
      </c>
      <c r="I123" s="129">
        <v>-7.2039800000000001E-2</v>
      </c>
      <c r="J123" s="129">
        <v>-0.41414299999999998</v>
      </c>
      <c r="K123" s="130">
        <v>-0.62563199999999997</v>
      </c>
      <c r="M123" s="1">
        <f t="shared" si="6"/>
        <v>-0.48618279999999997</v>
      </c>
      <c r="N123" s="1">
        <f t="shared" si="5"/>
        <v>0.48720030000000025</v>
      </c>
      <c r="O123" s="97">
        <f t="shared" si="8"/>
        <v>0.2199416999999998</v>
      </c>
      <c r="P123" s="1">
        <f t="shared" si="7"/>
        <v>0.22747720000000002</v>
      </c>
      <c r="Q123" s="11"/>
    </row>
    <row r="124" spans="1:17">
      <c r="A124" s="159">
        <v>1969</v>
      </c>
      <c r="B124" s="129">
        <v>0.62480800000000003</v>
      </c>
      <c r="C124" s="129">
        <v>1.5141500000000001</v>
      </c>
      <c r="D124" s="129">
        <v>0.25967200000000001</v>
      </c>
      <c r="E124" s="129">
        <v>7.2172700000000006E-2</v>
      </c>
      <c r="F124" s="129">
        <v>-0.177671</v>
      </c>
      <c r="G124" s="129">
        <v>5.0797099999999998E-2</v>
      </c>
      <c r="H124" s="129">
        <v>1.89357E-3</v>
      </c>
      <c r="I124" s="129">
        <v>-7.7851900000000002E-2</v>
      </c>
      <c r="J124" s="129">
        <v>-0.42329800000000001</v>
      </c>
      <c r="K124" s="130">
        <v>-0.76145300000000005</v>
      </c>
      <c r="M124" s="1">
        <f t="shared" si="6"/>
        <v>-0.50114990000000004</v>
      </c>
      <c r="N124" s="1">
        <f t="shared" si="5"/>
        <v>0.40572080000000021</v>
      </c>
      <c r="O124" s="97">
        <f t="shared" si="8"/>
        <v>0.21908719999999982</v>
      </c>
      <c r="P124" s="1">
        <f t="shared" si="7"/>
        <v>0.22846810000000001</v>
      </c>
      <c r="Q124" s="11"/>
    </row>
    <row r="125" spans="1:17">
      <c r="A125" s="159">
        <v>1970</v>
      </c>
      <c r="B125" s="129">
        <v>1.1075600000000001</v>
      </c>
      <c r="C125" s="129">
        <v>1.56009</v>
      </c>
      <c r="D125" s="129">
        <v>0.26902599999999999</v>
      </c>
      <c r="E125" s="129">
        <v>7.0866700000000005E-2</v>
      </c>
      <c r="F125" s="129">
        <v>-0.17780799999999999</v>
      </c>
      <c r="G125" s="129">
        <v>5.1637799999999998E-2</v>
      </c>
      <c r="H125" s="129">
        <v>1.90497E-3</v>
      </c>
      <c r="I125" s="129">
        <v>-8.3685499999999996E-2</v>
      </c>
      <c r="J125" s="129">
        <v>-0.43330299999999999</v>
      </c>
      <c r="K125" s="130">
        <v>-0.31622400000000001</v>
      </c>
      <c r="M125" s="1">
        <f t="shared" si="6"/>
        <v>-0.51698849999999996</v>
      </c>
      <c r="N125" s="1">
        <f t="shared" si="5"/>
        <v>0.88896219999999992</v>
      </c>
      <c r="O125" s="97">
        <f t="shared" si="8"/>
        <v>0.21859780000000018</v>
      </c>
      <c r="P125" s="1">
        <f t="shared" si="7"/>
        <v>0.22944579999999998</v>
      </c>
      <c r="Q125" s="11"/>
    </row>
    <row r="126" spans="1:17">
      <c r="A126" s="159">
        <v>1971</v>
      </c>
      <c r="B126" s="129">
        <v>1.3448800000000001</v>
      </c>
      <c r="C126" s="129">
        <v>1.60362</v>
      </c>
      <c r="D126" s="129">
        <v>0.277833</v>
      </c>
      <c r="E126" s="129">
        <v>2.8642899999999999E-2</v>
      </c>
      <c r="F126" s="129">
        <v>-0.17844399999999999</v>
      </c>
      <c r="G126" s="129">
        <v>5.2136500000000002E-2</v>
      </c>
      <c r="H126" s="129">
        <v>1.90595E-3</v>
      </c>
      <c r="I126" s="129">
        <v>-8.6979699999999993E-2</v>
      </c>
      <c r="J126" s="129">
        <v>-0.447847</v>
      </c>
      <c r="K126" s="130">
        <v>-7.1057400000000007E-2</v>
      </c>
      <c r="M126" s="1">
        <f t="shared" si="6"/>
        <v>-0.53482669999999999</v>
      </c>
      <c r="N126" s="1">
        <f t="shared" si="5"/>
        <v>1.1257678000000002</v>
      </c>
      <c r="O126" s="97">
        <f t="shared" si="8"/>
        <v>0.21911219999999987</v>
      </c>
      <c r="P126" s="1">
        <f t="shared" si="7"/>
        <v>0.23058049999999999</v>
      </c>
      <c r="Q126" s="11"/>
    </row>
    <row r="127" spans="1:17">
      <c r="A127" s="159">
        <v>1972</v>
      </c>
      <c r="B127" s="129">
        <v>1.45933</v>
      </c>
      <c r="C127" s="129">
        <v>1.6530199999999999</v>
      </c>
      <c r="D127" s="129">
        <v>0.287165</v>
      </c>
      <c r="E127" s="129">
        <v>4.3694200000000002E-2</v>
      </c>
      <c r="F127" s="129">
        <v>-0.17907300000000001</v>
      </c>
      <c r="G127" s="129">
        <v>5.2635099999999997E-2</v>
      </c>
      <c r="H127" s="129">
        <v>1.9289000000000001E-3</v>
      </c>
      <c r="I127" s="129">
        <v>-9.0232900000000005E-2</v>
      </c>
      <c r="J127" s="129">
        <v>-0.46332400000000001</v>
      </c>
      <c r="K127" s="130">
        <v>-1.17982E-2</v>
      </c>
      <c r="M127" s="1">
        <f t="shared" si="6"/>
        <v>-0.55355690000000002</v>
      </c>
      <c r="N127" s="1">
        <f t="shared" si="5"/>
        <v>1.2394510999999999</v>
      </c>
      <c r="O127" s="97">
        <f t="shared" si="8"/>
        <v>0.2198789000000001</v>
      </c>
      <c r="P127" s="1">
        <f t="shared" si="7"/>
        <v>0.2317081</v>
      </c>
      <c r="Q127" s="11"/>
    </row>
    <row r="128" spans="1:17">
      <c r="A128" s="159">
        <v>1973</v>
      </c>
      <c r="B128" s="129">
        <v>1.36829</v>
      </c>
      <c r="C128" s="129">
        <v>1.70895</v>
      </c>
      <c r="D128" s="129">
        <v>0.29649999999999999</v>
      </c>
      <c r="E128" s="129">
        <v>5.7221399999999997E-3</v>
      </c>
      <c r="F128" s="129">
        <v>-0.1797</v>
      </c>
      <c r="G128" s="129">
        <v>5.3133199999999998E-2</v>
      </c>
      <c r="H128" s="129">
        <v>1.9303899999999999E-3</v>
      </c>
      <c r="I128" s="129">
        <v>-9.3490900000000002E-2</v>
      </c>
      <c r="J128" s="129">
        <v>-0.47663299999999997</v>
      </c>
      <c r="K128" s="130">
        <v>-0.114356</v>
      </c>
      <c r="M128" s="1">
        <f t="shared" si="6"/>
        <v>-0.57012390000000002</v>
      </c>
      <c r="N128" s="1">
        <f t="shared" si="5"/>
        <v>1.1469922399999999</v>
      </c>
      <c r="O128" s="97">
        <f t="shared" si="8"/>
        <v>0.22129776000000012</v>
      </c>
      <c r="P128" s="1">
        <f t="shared" si="7"/>
        <v>0.23283319999999999</v>
      </c>
      <c r="Q128" s="11"/>
    </row>
    <row r="129" spans="1:17">
      <c r="A129" s="159">
        <v>1974</v>
      </c>
      <c r="B129" s="129">
        <v>1.2658499999999999</v>
      </c>
      <c r="C129" s="129">
        <v>1.75752</v>
      </c>
      <c r="D129" s="129">
        <v>0.30580400000000002</v>
      </c>
      <c r="E129" s="129">
        <v>-5.2919000000000004E-3</v>
      </c>
      <c r="F129" s="129">
        <v>-0.180337</v>
      </c>
      <c r="G129" s="129">
        <v>5.3629599999999999E-2</v>
      </c>
      <c r="H129" s="129">
        <v>1.9373700000000001E-3</v>
      </c>
      <c r="I129" s="129">
        <v>-9.6728499999999995E-2</v>
      </c>
      <c r="J129" s="129">
        <v>-0.48937700000000001</v>
      </c>
      <c r="K129" s="130">
        <v>-0.24857199999999999</v>
      </c>
      <c r="M129" s="1">
        <f t="shared" si="6"/>
        <v>-0.58610549999999995</v>
      </c>
      <c r="N129" s="1">
        <f t="shared" si="5"/>
        <v>1.0430176000000002</v>
      </c>
      <c r="O129" s="97">
        <f t="shared" si="8"/>
        <v>0.22283239999999971</v>
      </c>
      <c r="P129" s="1">
        <f t="shared" si="7"/>
        <v>0.2339666</v>
      </c>
      <c r="Q129" s="11"/>
    </row>
    <row r="130" spans="1:17">
      <c r="A130" s="159">
        <v>1975</v>
      </c>
      <c r="B130" s="129">
        <v>0.86262000000000005</v>
      </c>
      <c r="C130" s="129">
        <v>1.80498</v>
      </c>
      <c r="D130" s="129">
        <v>0.31510700000000003</v>
      </c>
      <c r="E130" s="129">
        <v>-3.4735099999999998E-2</v>
      </c>
      <c r="F130" s="129">
        <v>-0.18096300000000001</v>
      </c>
      <c r="G130" s="129">
        <v>5.4121700000000002E-2</v>
      </c>
      <c r="H130" s="129">
        <v>1.95364E-3</v>
      </c>
      <c r="I130" s="129">
        <v>-9.9969600000000006E-2</v>
      </c>
      <c r="J130" s="129">
        <v>-0.49871900000000002</v>
      </c>
      <c r="K130" s="130">
        <v>-0.66858600000000001</v>
      </c>
      <c r="M130" s="1">
        <f t="shared" si="6"/>
        <v>-0.59868860000000002</v>
      </c>
      <c r="N130" s="1">
        <f t="shared" si="5"/>
        <v>0.6371142999999998</v>
      </c>
      <c r="O130" s="97">
        <f t="shared" si="8"/>
        <v>0.22550570000000025</v>
      </c>
      <c r="P130" s="1">
        <f t="shared" si="7"/>
        <v>0.23508470000000001</v>
      </c>
      <c r="Q130" s="11"/>
    </row>
    <row r="131" spans="1:17">
      <c r="A131" s="159">
        <v>1976</v>
      </c>
      <c r="B131" s="129">
        <v>1.3445199999999999</v>
      </c>
      <c r="C131" s="129">
        <v>1.85589</v>
      </c>
      <c r="D131" s="129">
        <v>0.32438099999999997</v>
      </c>
      <c r="E131" s="129">
        <v>-1.73191E-2</v>
      </c>
      <c r="F131" s="129">
        <v>-0.181589</v>
      </c>
      <c r="G131" s="129">
        <v>5.46197E-2</v>
      </c>
      <c r="H131" s="129">
        <v>1.9603300000000001E-3</v>
      </c>
      <c r="I131" s="129">
        <v>-0.103195</v>
      </c>
      <c r="J131" s="129">
        <v>-0.50964399999999999</v>
      </c>
      <c r="K131" s="130">
        <v>-0.24776200000000001</v>
      </c>
      <c r="M131" s="1">
        <f t="shared" si="6"/>
        <v>-0.61283900000000002</v>
      </c>
      <c r="N131" s="1">
        <f t="shared" si="5"/>
        <v>1.1207619</v>
      </c>
      <c r="O131" s="97">
        <f t="shared" si="8"/>
        <v>0.22375809999999996</v>
      </c>
      <c r="P131" s="1">
        <f t="shared" si="7"/>
        <v>0.23620869999999999</v>
      </c>
      <c r="Q131" s="11"/>
    </row>
    <row r="132" spans="1:17">
      <c r="A132" s="159">
        <v>1977</v>
      </c>
      <c r="B132" s="129">
        <v>1.63609</v>
      </c>
      <c r="C132" s="129">
        <v>1.9151899999999999</v>
      </c>
      <c r="D132" s="129">
        <v>0.33366000000000001</v>
      </c>
      <c r="E132" s="129">
        <v>1.16702E-2</v>
      </c>
      <c r="F132" s="129">
        <v>-0.18221699999999999</v>
      </c>
      <c r="G132" s="129">
        <v>5.51146E-2</v>
      </c>
      <c r="H132" s="129">
        <v>1.9752599999999999E-3</v>
      </c>
      <c r="I132" s="129">
        <v>-0.10639999999999999</v>
      </c>
      <c r="J132" s="129">
        <v>-0.52388000000000001</v>
      </c>
      <c r="K132" s="130">
        <v>-3.5782000000000001E-2</v>
      </c>
      <c r="M132" s="1">
        <f t="shared" si="6"/>
        <v>-0.63027999999999995</v>
      </c>
      <c r="N132" s="1">
        <f t="shared" si="5"/>
        <v>1.4122412000000002</v>
      </c>
      <c r="O132" s="97">
        <f t="shared" si="8"/>
        <v>0.22384879999999985</v>
      </c>
      <c r="P132" s="1">
        <f t="shared" si="7"/>
        <v>0.23733159999999998</v>
      </c>
      <c r="Q132" s="11"/>
    </row>
    <row r="133" spans="1:17">
      <c r="A133" s="159">
        <v>1978</v>
      </c>
      <c r="B133" s="129">
        <v>1.67879</v>
      </c>
      <c r="C133" s="129">
        <v>1.97475</v>
      </c>
      <c r="D133" s="129">
        <v>0.343445</v>
      </c>
      <c r="E133" s="129">
        <v>7.7514100000000002E-2</v>
      </c>
      <c r="F133" s="129">
        <v>-0.18285799999999999</v>
      </c>
      <c r="G133" s="129">
        <v>5.5606700000000002E-2</v>
      </c>
      <c r="H133" s="129">
        <v>1.97941E-3</v>
      </c>
      <c r="I133" s="129">
        <v>-0.109615</v>
      </c>
      <c r="J133" s="129">
        <v>-0.53531099999999998</v>
      </c>
      <c r="K133" s="130">
        <v>-0.114703</v>
      </c>
      <c r="M133" s="1">
        <f t="shared" si="6"/>
        <v>-0.644926</v>
      </c>
      <c r="N133" s="1">
        <f t="shared" ref="N133:N149" si="9">SUM(C133:F133,I133:K133)</f>
        <v>1.4532221000000005</v>
      </c>
      <c r="O133" s="97">
        <f t="shared" si="8"/>
        <v>0.22556789999999949</v>
      </c>
      <c r="P133" s="1">
        <f t="shared" si="7"/>
        <v>0.2384647</v>
      </c>
      <c r="Q133" s="11"/>
    </row>
    <row r="134" spans="1:17">
      <c r="A134" s="159">
        <v>1979</v>
      </c>
      <c r="B134" s="129">
        <v>1.76752</v>
      </c>
      <c r="C134" s="129">
        <v>2.0365500000000001</v>
      </c>
      <c r="D134" s="129">
        <v>0.35269200000000001</v>
      </c>
      <c r="E134" s="129">
        <v>0.13086200000000001</v>
      </c>
      <c r="F134" s="129">
        <v>-0.18348500000000001</v>
      </c>
      <c r="G134" s="129">
        <v>5.60984E-2</v>
      </c>
      <c r="H134" s="129">
        <v>1.9914400000000001E-3</v>
      </c>
      <c r="I134" s="129">
        <v>-0.112813</v>
      </c>
      <c r="J134" s="129">
        <v>-0.54532099999999994</v>
      </c>
      <c r="K134" s="130">
        <v>-0.136516</v>
      </c>
      <c r="M134" s="1">
        <f t="shared" ref="M134:M167" si="10">SUM(I134:J134)</f>
        <v>-0.658134</v>
      </c>
      <c r="N134" s="1">
        <f t="shared" si="9"/>
        <v>1.5419690000000001</v>
      </c>
      <c r="O134" s="97">
        <f t="shared" si="8"/>
        <v>0.22555099999999983</v>
      </c>
      <c r="P134" s="1">
        <f t="shared" si="7"/>
        <v>0.2395834</v>
      </c>
      <c r="Q134" s="11"/>
    </row>
    <row r="135" spans="1:17">
      <c r="A135" s="159">
        <v>1980</v>
      </c>
      <c r="B135" s="129">
        <v>1.93529</v>
      </c>
      <c r="C135" s="129">
        <v>2.1004200000000002</v>
      </c>
      <c r="D135" s="129">
        <v>0.36288300000000001</v>
      </c>
      <c r="E135" s="129">
        <v>0.13292100000000001</v>
      </c>
      <c r="F135" s="129">
        <v>-0.184117</v>
      </c>
      <c r="G135" s="129">
        <v>5.6591700000000002E-2</v>
      </c>
      <c r="H135" s="129">
        <v>2.0037700000000002E-3</v>
      </c>
      <c r="I135" s="129">
        <v>-0.11601400000000001</v>
      </c>
      <c r="J135" s="129">
        <v>-0.55751600000000001</v>
      </c>
      <c r="K135" s="130">
        <v>-2.93846E-2</v>
      </c>
      <c r="M135" s="1">
        <f t="shared" si="10"/>
        <v>-0.67352999999999996</v>
      </c>
      <c r="N135" s="1">
        <f t="shared" si="9"/>
        <v>1.7091924000000003</v>
      </c>
      <c r="O135" s="97">
        <f t="shared" si="8"/>
        <v>0.22609759999999968</v>
      </c>
      <c r="P135" s="1">
        <f t="shared" ref="P135:P167" si="11">F135*$P$4+G135</f>
        <v>0.2407087</v>
      </c>
      <c r="Q135" s="11"/>
    </row>
    <row r="136" spans="1:17">
      <c r="A136" s="159">
        <v>1981</v>
      </c>
      <c r="B136" s="129">
        <v>1.9804900000000001</v>
      </c>
      <c r="C136" s="129">
        <v>2.1569799999999999</v>
      </c>
      <c r="D136" s="129">
        <v>0.37245400000000001</v>
      </c>
      <c r="E136" s="129">
        <v>0.13995099999999999</v>
      </c>
      <c r="F136" s="129">
        <v>-0.184614</v>
      </c>
      <c r="G136" s="129">
        <v>5.67888E-2</v>
      </c>
      <c r="H136" s="129">
        <v>2.02118E-3</v>
      </c>
      <c r="I136" s="129">
        <v>-0.12073</v>
      </c>
      <c r="J136" s="129">
        <v>-0.57209600000000005</v>
      </c>
      <c r="K136" s="130">
        <v>-3.7824700000000003E-2</v>
      </c>
      <c r="M136" s="1">
        <f t="shared" si="10"/>
        <v>-0.69282600000000005</v>
      </c>
      <c r="N136" s="1">
        <f t="shared" si="9"/>
        <v>1.7541202999999996</v>
      </c>
      <c r="O136" s="97">
        <f t="shared" ref="O136:O167" si="12">B136-N136</f>
        <v>0.22636970000000045</v>
      </c>
      <c r="P136" s="1">
        <f t="shared" si="11"/>
        <v>0.2414028</v>
      </c>
      <c r="Q136" s="11"/>
    </row>
    <row r="137" spans="1:17">
      <c r="A137" s="159">
        <v>1982</v>
      </c>
      <c r="B137" s="129">
        <v>0.64366299999999999</v>
      </c>
      <c r="C137" s="129">
        <v>2.2103899999999999</v>
      </c>
      <c r="D137" s="129">
        <v>0.38198399999999999</v>
      </c>
      <c r="E137" s="129">
        <v>7.5959200000000004E-2</v>
      </c>
      <c r="F137" s="129">
        <v>-0.18512300000000001</v>
      </c>
      <c r="G137" s="129">
        <v>5.6987999999999997E-2</v>
      </c>
      <c r="H137" s="129">
        <v>2.0233600000000001E-3</v>
      </c>
      <c r="I137" s="129">
        <v>-0.125468</v>
      </c>
      <c r="J137" s="129">
        <v>-0.58628999999999998</v>
      </c>
      <c r="K137" s="130">
        <v>-1.3679600000000001</v>
      </c>
      <c r="M137" s="1">
        <f t="shared" si="10"/>
        <v>-0.711758</v>
      </c>
      <c r="N137" s="1">
        <f t="shared" si="9"/>
        <v>0.40349220000000008</v>
      </c>
      <c r="O137" s="97">
        <f t="shared" si="12"/>
        <v>0.24017079999999991</v>
      </c>
      <c r="P137" s="1">
        <f t="shared" si="11"/>
        <v>0.24211100000000002</v>
      </c>
      <c r="Q137" s="11"/>
    </row>
    <row r="138" spans="1:17">
      <c r="A138" s="159">
        <v>1983</v>
      </c>
      <c r="B138" s="129">
        <v>0.28183999999999998</v>
      </c>
      <c r="C138" s="129">
        <v>2.2672099999999999</v>
      </c>
      <c r="D138" s="129">
        <v>0.39196999999999999</v>
      </c>
      <c r="E138" s="129">
        <v>6.70626E-2</v>
      </c>
      <c r="F138" s="129">
        <v>-0.18562000000000001</v>
      </c>
      <c r="G138" s="129">
        <v>5.7180300000000003E-2</v>
      </c>
      <c r="H138" s="129">
        <v>2.0286800000000002E-3</v>
      </c>
      <c r="I138" s="129">
        <v>-0.13019600000000001</v>
      </c>
      <c r="J138" s="129">
        <v>-0.603796</v>
      </c>
      <c r="K138" s="130">
        <v>-1.75963</v>
      </c>
      <c r="M138" s="1">
        <f t="shared" si="10"/>
        <v>-0.73399199999999998</v>
      </c>
      <c r="N138" s="1">
        <f t="shared" si="9"/>
        <v>4.7000599999999615E-2</v>
      </c>
      <c r="O138" s="97">
        <f t="shared" si="12"/>
        <v>0.23483940000000036</v>
      </c>
      <c r="P138" s="1">
        <f t="shared" si="11"/>
        <v>0.24280030000000002</v>
      </c>
      <c r="Q138" s="11"/>
    </row>
    <row r="139" spans="1:17">
      <c r="A139" s="159">
        <v>1984</v>
      </c>
      <c r="B139" s="129">
        <v>1.4218299999999999</v>
      </c>
      <c r="C139" s="129">
        <v>2.3253300000000001</v>
      </c>
      <c r="D139" s="129">
        <v>0.40094999999999997</v>
      </c>
      <c r="E139" s="129">
        <v>6.31885E-3</v>
      </c>
      <c r="F139" s="129">
        <v>-0.18612000000000001</v>
      </c>
      <c r="G139" s="129">
        <v>5.7374799999999997E-2</v>
      </c>
      <c r="H139" s="129">
        <v>2.0433299999999999E-3</v>
      </c>
      <c r="I139" s="129">
        <v>-0.13492899999999999</v>
      </c>
      <c r="J139" s="129">
        <v>-0.61782599999999999</v>
      </c>
      <c r="K139" s="130">
        <v>-0.60187000000000002</v>
      </c>
      <c r="M139" s="1">
        <f t="shared" si="10"/>
        <v>-0.75275499999999995</v>
      </c>
      <c r="N139" s="1">
        <f t="shared" si="9"/>
        <v>1.1918538500000002</v>
      </c>
      <c r="O139" s="97">
        <f t="shared" si="12"/>
        <v>0.22997614999999971</v>
      </c>
      <c r="P139" s="1">
        <f t="shared" si="11"/>
        <v>0.24349480000000001</v>
      </c>
      <c r="Q139" s="11"/>
    </row>
    <row r="140" spans="1:17">
      <c r="A140" s="159">
        <v>1985</v>
      </c>
      <c r="B140" s="129">
        <v>1.8347800000000001</v>
      </c>
      <c r="C140" s="129">
        <v>2.3802699999999999</v>
      </c>
      <c r="D140" s="129">
        <v>0.40801199999999999</v>
      </c>
      <c r="E140" s="129">
        <v>-1.7894199999999999E-2</v>
      </c>
      <c r="F140" s="129">
        <v>-0.18661700000000001</v>
      </c>
      <c r="G140" s="129">
        <v>5.7568599999999998E-2</v>
      </c>
      <c r="H140" s="129">
        <v>2.0434300000000002E-3</v>
      </c>
      <c r="I140" s="129">
        <v>-0.13961499999999999</v>
      </c>
      <c r="J140" s="129">
        <v>-0.63043199999999999</v>
      </c>
      <c r="K140" s="130">
        <v>-0.20661599999999999</v>
      </c>
      <c r="M140" s="1">
        <f t="shared" si="10"/>
        <v>-0.77004699999999993</v>
      </c>
      <c r="N140" s="1">
        <f t="shared" si="9"/>
        <v>1.6071077999999996</v>
      </c>
      <c r="O140" s="97">
        <f t="shared" si="12"/>
        <v>0.22767220000000044</v>
      </c>
      <c r="P140" s="1">
        <f t="shared" si="11"/>
        <v>0.2441856</v>
      </c>
      <c r="Q140" s="11"/>
    </row>
    <row r="141" spans="1:17">
      <c r="A141" s="159">
        <v>1986</v>
      </c>
      <c r="B141" s="129">
        <v>1.84999</v>
      </c>
      <c r="C141" s="129">
        <v>2.4336700000000002</v>
      </c>
      <c r="D141" s="129">
        <v>0.41407699999999997</v>
      </c>
      <c r="E141" s="129">
        <v>-1.8276400000000002E-2</v>
      </c>
      <c r="F141" s="129">
        <v>-0.18712000000000001</v>
      </c>
      <c r="G141" s="129">
        <v>5.77651E-2</v>
      </c>
      <c r="H141" s="129">
        <v>2.0623199999999999E-3</v>
      </c>
      <c r="I141" s="129">
        <v>-0.14429900000000001</v>
      </c>
      <c r="J141" s="129">
        <v>-0.64305699999999999</v>
      </c>
      <c r="K141" s="130">
        <v>-0.23313900000000001</v>
      </c>
      <c r="M141" s="1">
        <f t="shared" si="10"/>
        <v>-0.78735599999999994</v>
      </c>
      <c r="N141" s="1">
        <f t="shared" si="9"/>
        <v>1.6218555999999997</v>
      </c>
      <c r="O141" s="97">
        <f t="shared" si="12"/>
        <v>0.22813440000000029</v>
      </c>
      <c r="P141" s="1">
        <f t="shared" si="11"/>
        <v>0.24488510000000002</v>
      </c>
      <c r="Q141" s="11"/>
    </row>
    <row r="142" spans="1:17">
      <c r="A142" s="159">
        <v>1987</v>
      </c>
      <c r="B142" s="129">
        <v>2.0013399999999999</v>
      </c>
      <c r="C142" s="129">
        <v>2.4918800000000001</v>
      </c>
      <c r="D142" s="129">
        <v>0.42011199999999999</v>
      </c>
      <c r="E142" s="129">
        <v>5.21295E-3</v>
      </c>
      <c r="F142" s="129">
        <v>-0.188663</v>
      </c>
      <c r="G142" s="129">
        <v>5.7956899999999999E-2</v>
      </c>
      <c r="H142" s="129">
        <v>2.0776000000000002E-3</v>
      </c>
      <c r="I142" s="129">
        <v>-0.14899100000000001</v>
      </c>
      <c r="J142" s="129">
        <v>-0.65718900000000002</v>
      </c>
      <c r="K142" s="130">
        <v>-0.15007899999999999</v>
      </c>
      <c r="M142" s="1">
        <f t="shared" si="10"/>
        <v>-0.80618000000000001</v>
      </c>
      <c r="N142" s="1">
        <f t="shared" si="9"/>
        <v>1.7722829500000001</v>
      </c>
      <c r="O142" s="97">
        <f t="shared" si="12"/>
        <v>0.22905704999999976</v>
      </c>
      <c r="P142" s="1">
        <f t="shared" si="11"/>
        <v>0.2466199</v>
      </c>
      <c r="Q142" s="11"/>
    </row>
    <row r="143" spans="1:17">
      <c r="A143" s="159">
        <v>1988</v>
      </c>
      <c r="B143" s="129">
        <v>2.1635399999999998</v>
      </c>
      <c r="C143" s="129">
        <v>2.5555400000000001</v>
      </c>
      <c r="D143" s="129">
        <v>0.42566199999999998</v>
      </c>
      <c r="E143" s="129">
        <v>4.7581499999999999E-2</v>
      </c>
      <c r="F143" s="129">
        <v>-0.189447</v>
      </c>
      <c r="G143" s="129">
        <v>5.8145799999999997E-2</v>
      </c>
      <c r="H143" s="129">
        <v>2.0833700000000002E-3</v>
      </c>
      <c r="I143" s="129">
        <v>-0.15362100000000001</v>
      </c>
      <c r="J143" s="129">
        <v>-0.66942500000000005</v>
      </c>
      <c r="K143" s="130">
        <v>-8.1503099999999995E-2</v>
      </c>
      <c r="M143" s="1">
        <f t="shared" si="10"/>
        <v>-0.82304600000000006</v>
      </c>
      <c r="N143" s="1">
        <f t="shared" si="9"/>
        <v>1.9347874000000007</v>
      </c>
      <c r="O143" s="97">
        <f t="shared" si="12"/>
        <v>0.22875259999999908</v>
      </c>
      <c r="P143" s="1">
        <f t="shared" si="11"/>
        <v>0.2475928</v>
      </c>
      <c r="Q143" s="11"/>
    </row>
    <row r="144" spans="1:17">
      <c r="A144" s="159">
        <v>1989</v>
      </c>
      <c r="B144" s="129">
        <v>2.33284</v>
      </c>
      <c r="C144" s="129">
        <v>2.6153400000000002</v>
      </c>
      <c r="D144" s="129">
        <v>0.43073800000000001</v>
      </c>
      <c r="E144" s="129">
        <v>0.13234000000000001</v>
      </c>
      <c r="F144" s="129">
        <v>-0.18884100000000001</v>
      </c>
      <c r="G144" s="129">
        <v>5.8339099999999998E-2</v>
      </c>
      <c r="H144" s="129">
        <v>2.08449E-3</v>
      </c>
      <c r="I144" s="129">
        <v>-0.15826499999999999</v>
      </c>
      <c r="J144" s="129">
        <v>-0.68046600000000002</v>
      </c>
      <c r="K144" s="130">
        <v>-4.5315599999999998E-2</v>
      </c>
      <c r="M144" s="1">
        <f t="shared" si="10"/>
        <v>-0.838731</v>
      </c>
      <c r="N144" s="1">
        <f t="shared" si="9"/>
        <v>2.1055304000000001</v>
      </c>
      <c r="O144" s="97">
        <f t="shared" si="12"/>
        <v>0.22730959999999989</v>
      </c>
      <c r="P144" s="1">
        <f t="shared" si="11"/>
        <v>0.24718010000000001</v>
      </c>
      <c r="Q144" s="11"/>
    </row>
    <row r="145" spans="1:17">
      <c r="A145" s="159">
        <v>1990</v>
      </c>
      <c r="B145" s="129">
        <v>2.3582000000000001</v>
      </c>
      <c r="C145" s="129">
        <v>2.6663899999999998</v>
      </c>
      <c r="D145" s="129">
        <v>0.436251</v>
      </c>
      <c r="E145" s="129">
        <v>0.11897099999999999</v>
      </c>
      <c r="F145" s="129">
        <v>-0.189446</v>
      </c>
      <c r="G145" s="129">
        <v>5.8527999999999997E-2</v>
      </c>
      <c r="H145" s="129">
        <v>2.0971499999999999E-3</v>
      </c>
      <c r="I145" s="129">
        <v>-0.16289000000000001</v>
      </c>
      <c r="J145" s="129">
        <v>-0.69099500000000003</v>
      </c>
      <c r="K145" s="130">
        <v>-4.7907999999999999E-2</v>
      </c>
      <c r="M145" s="1">
        <f t="shared" si="10"/>
        <v>-0.85388500000000001</v>
      </c>
      <c r="N145" s="1">
        <f t="shared" si="9"/>
        <v>2.1303730000000001</v>
      </c>
      <c r="O145" s="97">
        <f t="shared" si="12"/>
        <v>0.227827</v>
      </c>
      <c r="P145" s="1">
        <f t="shared" si="11"/>
        <v>0.247974</v>
      </c>
      <c r="Q145" s="11"/>
    </row>
    <row r="146" spans="1:17">
      <c r="A146" s="159">
        <v>1991</v>
      </c>
      <c r="B146" s="129">
        <v>0.92252500000000004</v>
      </c>
      <c r="C146" s="129">
        <v>2.7083699999999999</v>
      </c>
      <c r="D146" s="129">
        <v>0.44079600000000002</v>
      </c>
      <c r="E146" s="129">
        <v>0.10041600000000001</v>
      </c>
      <c r="F146" s="129">
        <v>-0.18589</v>
      </c>
      <c r="G146" s="129">
        <v>5.8527999999999997E-2</v>
      </c>
      <c r="H146" s="129">
        <v>2.1127699999999999E-3</v>
      </c>
      <c r="I146" s="129">
        <v>-0.16561899999999999</v>
      </c>
      <c r="J146" s="129">
        <v>-0.69184400000000001</v>
      </c>
      <c r="K146" s="130">
        <v>-1.5180800000000001</v>
      </c>
      <c r="M146" s="1">
        <f t="shared" si="10"/>
        <v>-0.85746299999999998</v>
      </c>
      <c r="N146" s="1">
        <f t="shared" si="9"/>
        <v>0.6881489999999999</v>
      </c>
      <c r="O146" s="97">
        <f t="shared" si="12"/>
        <v>0.23437600000000014</v>
      </c>
      <c r="P146" s="1">
        <f t="shared" si="11"/>
        <v>0.244418</v>
      </c>
      <c r="Q146" s="11"/>
    </row>
    <row r="147" spans="1:17">
      <c r="A147" s="159">
        <v>1992</v>
      </c>
      <c r="B147" s="129">
        <v>-0.47147</v>
      </c>
      <c r="C147" s="129">
        <v>2.7430599999999998</v>
      </c>
      <c r="D147" s="129">
        <v>0.444353</v>
      </c>
      <c r="E147" s="129">
        <v>8.1691899999999998E-2</v>
      </c>
      <c r="F147" s="129">
        <v>-0.19025300000000001</v>
      </c>
      <c r="G147" s="129">
        <v>5.8527999999999997E-2</v>
      </c>
      <c r="H147" s="129">
        <v>2.12809E-3</v>
      </c>
      <c r="I147" s="129">
        <v>-0.16831599999999999</v>
      </c>
      <c r="J147" s="129">
        <v>-0.69565699999999997</v>
      </c>
      <c r="K147" s="130">
        <v>-2.9244400000000002</v>
      </c>
      <c r="M147" s="1">
        <f t="shared" si="10"/>
        <v>-0.86397299999999999</v>
      </c>
      <c r="N147" s="1">
        <f t="shared" si="9"/>
        <v>-0.70956109999999972</v>
      </c>
      <c r="O147" s="97">
        <f t="shared" si="12"/>
        <v>0.23809109999999972</v>
      </c>
      <c r="P147" s="1">
        <f t="shared" si="11"/>
        <v>0.248781</v>
      </c>
      <c r="Q147" s="11"/>
    </row>
    <row r="148" spans="1:17">
      <c r="A148" s="159">
        <v>1993</v>
      </c>
      <c r="B148" s="129">
        <v>1.3842000000000001</v>
      </c>
      <c r="C148" s="129">
        <v>2.7733400000000001</v>
      </c>
      <c r="D148" s="129">
        <v>0.44600200000000001</v>
      </c>
      <c r="E148" s="129">
        <v>4.1079699999999997E-2</v>
      </c>
      <c r="F148" s="129">
        <v>-0.19025300000000001</v>
      </c>
      <c r="G148" s="129">
        <v>5.8527999999999997E-2</v>
      </c>
      <c r="H148" s="129">
        <v>2.1401800000000002E-3</v>
      </c>
      <c r="I148" s="129">
        <v>-0.17099900000000001</v>
      </c>
      <c r="J148" s="129">
        <v>-0.69649399999999995</v>
      </c>
      <c r="K148" s="130">
        <v>-1.0492600000000001</v>
      </c>
      <c r="M148" s="1">
        <f t="shared" si="10"/>
        <v>-0.86749299999999996</v>
      </c>
      <c r="N148" s="1">
        <f t="shared" si="9"/>
        <v>1.1534156999999998</v>
      </c>
      <c r="O148" s="97">
        <f t="shared" si="12"/>
        <v>0.23078430000000028</v>
      </c>
      <c r="P148" s="1">
        <f t="shared" si="11"/>
        <v>0.248781</v>
      </c>
      <c r="Q148" s="11"/>
    </row>
    <row r="149" spans="1:17">
      <c r="A149" s="159">
        <v>1994</v>
      </c>
      <c r="B149" s="129">
        <v>2.0704099999999999</v>
      </c>
      <c r="C149" s="129">
        <v>2.8080599999999998</v>
      </c>
      <c r="D149" s="129">
        <v>0.44808799999999999</v>
      </c>
      <c r="E149" s="129">
        <v>5.9738600000000001E-3</v>
      </c>
      <c r="F149" s="129">
        <v>-0.19025300000000001</v>
      </c>
      <c r="G149" s="129">
        <v>5.8527999999999997E-2</v>
      </c>
      <c r="H149" s="129">
        <v>2.1442399999999999E-3</v>
      </c>
      <c r="I149" s="129">
        <v>-0.173677</v>
      </c>
      <c r="J149" s="129">
        <v>-0.69652499999999995</v>
      </c>
      <c r="K149" s="130">
        <v>-0.36038599999999998</v>
      </c>
      <c r="M149" s="1">
        <f t="shared" si="10"/>
        <v>-0.87020199999999992</v>
      </c>
      <c r="N149" s="1">
        <f t="shared" si="9"/>
        <v>1.8412808599999995</v>
      </c>
      <c r="O149" s="97">
        <f t="shared" si="12"/>
        <v>0.2291291400000004</v>
      </c>
      <c r="P149" s="1">
        <f t="shared" si="11"/>
        <v>0.248781</v>
      </c>
      <c r="Q149" s="11"/>
    </row>
    <row r="150" spans="1:17">
      <c r="A150" s="159">
        <v>1995</v>
      </c>
      <c r="B150" s="129">
        <v>2.3204699999999998</v>
      </c>
      <c r="C150" s="129">
        <v>2.8482400000000001</v>
      </c>
      <c r="D150" s="129">
        <v>0.45014900000000002</v>
      </c>
      <c r="E150" s="129">
        <v>-8.7232999999999998E-3</v>
      </c>
      <c r="F150" s="129">
        <v>-0.19025300000000001</v>
      </c>
      <c r="G150" s="129">
        <v>5.8527999999999997E-2</v>
      </c>
      <c r="H150" s="129">
        <v>2.1496699999999998E-3</v>
      </c>
      <c r="I150" s="129">
        <v>-0.17632800000000001</v>
      </c>
      <c r="J150" s="129">
        <v>-0.69781800000000005</v>
      </c>
      <c r="K150" s="130">
        <v>-0.133023</v>
      </c>
      <c r="M150" s="1">
        <f t="shared" si="10"/>
        <v>-0.87414600000000009</v>
      </c>
      <c r="N150" s="1">
        <f>SUM(C150:F150,I150:K150)</f>
        <v>2.0922437000000005</v>
      </c>
      <c r="O150" s="97">
        <f t="shared" si="12"/>
        <v>0.22822629999999933</v>
      </c>
      <c r="P150" s="1">
        <f t="shared" si="11"/>
        <v>0.248781</v>
      </c>
      <c r="Q150" s="11"/>
    </row>
    <row r="151" spans="1:17">
      <c r="A151" s="159">
        <v>1996</v>
      </c>
      <c r="B151" s="129">
        <v>2.4151699999999998</v>
      </c>
      <c r="C151" s="129">
        <v>2.88828</v>
      </c>
      <c r="D151" s="129">
        <v>0.451735</v>
      </c>
      <c r="E151" s="129">
        <v>-2.23065E-2</v>
      </c>
      <c r="F151" s="129">
        <v>-0.19025300000000001</v>
      </c>
      <c r="G151" s="129">
        <v>5.8527999999999997E-2</v>
      </c>
      <c r="H151" s="129">
        <v>2.1618499999999999E-3</v>
      </c>
      <c r="I151" s="129">
        <v>-0.17896100000000001</v>
      </c>
      <c r="J151" s="129">
        <v>-0.69668300000000005</v>
      </c>
      <c r="K151" s="130">
        <v>-6.4557100000000006E-2</v>
      </c>
      <c r="M151" s="1">
        <f t="shared" si="10"/>
        <v>-0.87564400000000009</v>
      </c>
      <c r="N151" s="1">
        <f t="shared" ref="N151:N167" si="13">SUM(C151:F151,I151:K151)</f>
        <v>2.1872543999999996</v>
      </c>
      <c r="O151" s="97">
        <f t="shared" si="12"/>
        <v>0.22791560000000022</v>
      </c>
      <c r="P151" s="1">
        <f t="shared" si="11"/>
        <v>0.248781</v>
      </c>
      <c r="Q151" s="11"/>
    </row>
    <row r="152" spans="1:17">
      <c r="A152" s="159">
        <v>1997</v>
      </c>
      <c r="B152" s="129">
        <v>2.5075099999999999</v>
      </c>
      <c r="C152" s="129">
        <v>2.92957</v>
      </c>
      <c r="D152" s="129">
        <v>0.45375700000000002</v>
      </c>
      <c r="E152" s="129">
        <v>-2.5796999999999999E-3</v>
      </c>
      <c r="F152" s="129">
        <v>-0.19025300000000001</v>
      </c>
      <c r="G152" s="129">
        <v>5.8527999999999997E-2</v>
      </c>
      <c r="H152" s="129">
        <v>2.17439E-3</v>
      </c>
      <c r="I152" s="129">
        <v>-0.18159400000000001</v>
      </c>
      <c r="J152" s="129">
        <v>-0.69658100000000001</v>
      </c>
      <c r="K152" s="130">
        <v>-3.2379999999999999E-2</v>
      </c>
      <c r="M152" s="1">
        <f t="shared" si="10"/>
        <v>-0.87817500000000004</v>
      </c>
      <c r="N152" s="1">
        <f t="shared" si="13"/>
        <v>2.2799393000000001</v>
      </c>
      <c r="O152" s="97">
        <f t="shared" si="12"/>
        <v>0.22757069999999979</v>
      </c>
      <c r="P152" s="1">
        <f t="shared" si="11"/>
        <v>0.248781</v>
      </c>
      <c r="Q152" s="11"/>
    </row>
    <row r="153" spans="1:17">
      <c r="A153" s="159">
        <v>1998</v>
      </c>
      <c r="B153" s="129">
        <v>2.6684299999999999</v>
      </c>
      <c r="C153" s="129">
        <v>2.9766900000000001</v>
      </c>
      <c r="D153" s="129">
        <v>0.453762</v>
      </c>
      <c r="E153" s="129">
        <v>5.2457499999999997E-2</v>
      </c>
      <c r="F153" s="129">
        <v>-0.19025300000000001</v>
      </c>
      <c r="G153" s="129">
        <v>5.8527999999999997E-2</v>
      </c>
      <c r="H153" s="129">
        <v>2.1795899999999999E-3</v>
      </c>
      <c r="I153" s="129">
        <v>-0.18421100000000001</v>
      </c>
      <c r="J153" s="129">
        <v>-0.69612399999999997</v>
      </c>
      <c r="K153" s="130">
        <v>2.9107899999999999E-2</v>
      </c>
      <c r="M153" s="1">
        <f t="shared" si="10"/>
        <v>-0.88033499999999998</v>
      </c>
      <c r="N153" s="1">
        <f t="shared" si="13"/>
        <v>2.4414294000000001</v>
      </c>
      <c r="O153" s="97">
        <f t="shared" si="12"/>
        <v>0.22700059999999977</v>
      </c>
      <c r="P153" s="1">
        <f t="shared" si="11"/>
        <v>0.248781</v>
      </c>
      <c r="Q153" s="11"/>
    </row>
    <row r="154" spans="1:17">
      <c r="A154" s="159">
        <v>1999</v>
      </c>
      <c r="B154" s="129">
        <v>2.7924099999999998</v>
      </c>
      <c r="C154" s="129">
        <v>3.0211399999999999</v>
      </c>
      <c r="D154" s="129">
        <v>0.453762</v>
      </c>
      <c r="E154" s="129">
        <v>9.5330300000000007E-2</v>
      </c>
      <c r="F154" s="129">
        <v>-0.19025300000000001</v>
      </c>
      <c r="G154" s="129">
        <v>5.8527999999999997E-2</v>
      </c>
      <c r="H154" s="129">
        <v>2.1866199999999998E-3</v>
      </c>
      <c r="I154" s="129">
        <v>-0.18681500000000001</v>
      </c>
      <c r="J154" s="129">
        <v>-0.69598599999999999</v>
      </c>
      <c r="K154" s="130">
        <v>6.80534E-2</v>
      </c>
      <c r="M154" s="1">
        <f t="shared" si="10"/>
        <v>-0.88280099999999995</v>
      </c>
      <c r="N154" s="1">
        <f t="shared" si="13"/>
        <v>2.5652317000000004</v>
      </c>
      <c r="O154" s="97">
        <f t="shared" si="12"/>
        <v>0.22717829999999939</v>
      </c>
      <c r="P154" s="1">
        <f t="shared" si="11"/>
        <v>0.248781</v>
      </c>
      <c r="Q154" s="11"/>
    </row>
    <row r="155" spans="1:17">
      <c r="A155" s="159">
        <v>2000</v>
      </c>
      <c r="B155" s="129">
        <v>2.8847499999999999</v>
      </c>
      <c r="C155" s="129">
        <v>3.0562999999999998</v>
      </c>
      <c r="D155" s="129">
        <v>0.453762</v>
      </c>
      <c r="E155" s="129">
        <v>0.137492</v>
      </c>
      <c r="F155" s="129">
        <v>-0.19025300000000001</v>
      </c>
      <c r="G155" s="129">
        <v>5.8527999999999997E-2</v>
      </c>
      <c r="H155" s="129">
        <v>2.1950300000000002E-3</v>
      </c>
      <c r="I155" s="129">
        <v>-0.189362</v>
      </c>
      <c r="J155" s="129">
        <v>-0.69775100000000001</v>
      </c>
      <c r="K155" s="130">
        <v>8.7727799999999995E-2</v>
      </c>
      <c r="M155" s="1">
        <f t="shared" si="10"/>
        <v>-0.88711300000000004</v>
      </c>
      <c r="N155" s="1">
        <f t="shared" si="13"/>
        <v>2.6579157999999992</v>
      </c>
      <c r="O155" s="97">
        <f t="shared" si="12"/>
        <v>0.22683420000000076</v>
      </c>
      <c r="P155" s="1">
        <f t="shared" si="11"/>
        <v>0.248781</v>
      </c>
      <c r="Q155" s="11"/>
    </row>
    <row r="156" spans="1:17">
      <c r="A156" s="159">
        <v>2001</v>
      </c>
      <c r="B156" s="129">
        <v>2.90849</v>
      </c>
      <c r="C156" s="129">
        <v>3.0898699999999999</v>
      </c>
      <c r="D156" s="129">
        <v>0.453762</v>
      </c>
      <c r="E156" s="129">
        <v>0.12743299999999999</v>
      </c>
      <c r="F156" s="129">
        <v>-0.19025300000000001</v>
      </c>
      <c r="G156" s="129">
        <v>5.8527999999999997E-2</v>
      </c>
      <c r="H156" s="129">
        <v>2.2195800000000001E-3</v>
      </c>
      <c r="I156" s="129">
        <v>-0.18939500000000001</v>
      </c>
      <c r="J156" s="129">
        <v>-0.69738500000000003</v>
      </c>
      <c r="K156" s="130">
        <v>8.7727799999999995E-2</v>
      </c>
      <c r="M156" s="1">
        <f t="shared" si="10"/>
        <v>-0.88678000000000001</v>
      </c>
      <c r="N156" s="1">
        <f t="shared" si="13"/>
        <v>2.6817597999999991</v>
      </c>
      <c r="O156" s="97">
        <f t="shared" si="12"/>
        <v>0.22673020000000088</v>
      </c>
      <c r="P156" s="1">
        <f t="shared" si="11"/>
        <v>0.248781</v>
      </c>
      <c r="Q156" s="11"/>
    </row>
    <row r="157" spans="1:17">
      <c r="A157" s="159">
        <v>2002</v>
      </c>
      <c r="B157" s="129">
        <v>2.9170099999999999</v>
      </c>
      <c r="C157" s="129">
        <v>3.13008</v>
      </c>
      <c r="D157" s="129">
        <v>0.453762</v>
      </c>
      <c r="E157" s="129">
        <v>0.13925899999999999</v>
      </c>
      <c r="F157" s="129">
        <v>-0.19025300000000001</v>
      </c>
      <c r="G157" s="129">
        <v>5.8527999999999997E-2</v>
      </c>
      <c r="H157" s="129">
        <v>2.2236399999999998E-3</v>
      </c>
      <c r="I157" s="129">
        <v>-0.18939500000000001</v>
      </c>
      <c r="J157" s="129">
        <v>-0.69738500000000003</v>
      </c>
      <c r="K157" s="130">
        <v>4.4211599999999997E-2</v>
      </c>
      <c r="M157" s="1">
        <f t="shared" si="10"/>
        <v>-0.88678000000000001</v>
      </c>
      <c r="N157" s="1">
        <f t="shared" si="13"/>
        <v>2.6902795999999993</v>
      </c>
      <c r="O157" s="97">
        <f t="shared" si="12"/>
        <v>0.22673040000000055</v>
      </c>
      <c r="P157" s="1">
        <f t="shared" si="11"/>
        <v>0.248781</v>
      </c>
      <c r="Q157" s="11"/>
    </row>
    <row r="158" spans="1:17">
      <c r="A158" s="159">
        <v>2003</v>
      </c>
      <c r="B158" s="129">
        <v>2.7759299999999998</v>
      </c>
      <c r="C158" s="129">
        <v>3.1753</v>
      </c>
      <c r="D158" s="129">
        <v>0.453762</v>
      </c>
      <c r="E158" s="129">
        <v>7.12256E-2</v>
      </c>
      <c r="F158" s="129">
        <v>-0.19025300000000001</v>
      </c>
      <c r="G158" s="129">
        <v>5.8527999999999997E-2</v>
      </c>
      <c r="H158" s="129">
        <v>2.2326899999999998E-3</v>
      </c>
      <c r="I158" s="129">
        <v>-0.18939500000000001</v>
      </c>
      <c r="J158" s="129">
        <v>-0.69738500000000003</v>
      </c>
      <c r="K158" s="130">
        <v>-7.4021400000000001E-2</v>
      </c>
      <c r="M158" s="1">
        <f t="shared" si="10"/>
        <v>-0.88678000000000001</v>
      </c>
      <c r="N158" s="1">
        <f t="shared" si="13"/>
        <v>2.5492331999999998</v>
      </c>
      <c r="O158" s="97">
        <f t="shared" si="12"/>
        <v>0.22669680000000003</v>
      </c>
      <c r="P158" s="1">
        <f t="shared" si="11"/>
        <v>0.248781</v>
      </c>
      <c r="Q158" s="11"/>
    </row>
    <row r="159" spans="1:17">
      <c r="A159" s="159">
        <v>2004</v>
      </c>
      <c r="B159" s="129">
        <v>2.8918900000000001</v>
      </c>
      <c r="C159" s="129">
        <v>3.21495</v>
      </c>
      <c r="D159" s="129">
        <v>0.453762</v>
      </c>
      <c r="E159" s="129">
        <v>4.4102299999999997E-2</v>
      </c>
      <c r="F159" s="129">
        <v>-0.19025300000000001</v>
      </c>
      <c r="G159" s="129">
        <v>5.8527999999999997E-2</v>
      </c>
      <c r="H159" s="129">
        <v>2.2466500000000002E-3</v>
      </c>
      <c r="I159" s="129">
        <v>-0.18939500000000001</v>
      </c>
      <c r="J159" s="129">
        <v>-0.69738500000000003</v>
      </c>
      <c r="K159" s="130">
        <v>2.9947399999999999E-2</v>
      </c>
      <c r="M159" s="1">
        <f t="shared" si="10"/>
        <v>-0.88678000000000001</v>
      </c>
      <c r="N159" s="1">
        <f t="shared" si="13"/>
        <v>2.6657287000000003</v>
      </c>
      <c r="O159" s="97">
        <f t="shared" si="12"/>
        <v>0.22616129999999979</v>
      </c>
      <c r="P159" s="1">
        <f t="shared" si="11"/>
        <v>0.248781</v>
      </c>
      <c r="Q159" s="11"/>
    </row>
    <row r="160" spans="1:17">
      <c r="A160" s="159">
        <v>2005</v>
      </c>
      <c r="B160" s="129">
        <v>2.7709299999999999</v>
      </c>
      <c r="C160" s="129">
        <v>3.2526299999999999</v>
      </c>
      <c r="D160" s="129">
        <v>0.453762</v>
      </c>
      <c r="E160" s="129">
        <v>1.4338500000000001E-2</v>
      </c>
      <c r="F160" s="129">
        <v>-0.19025300000000001</v>
      </c>
      <c r="G160" s="129">
        <v>5.8527999999999997E-2</v>
      </c>
      <c r="H160" s="129">
        <v>2.24888E-3</v>
      </c>
      <c r="I160" s="129">
        <v>-0.18939500000000001</v>
      </c>
      <c r="J160" s="129">
        <v>-0.69738500000000003</v>
      </c>
      <c r="K160" s="130">
        <v>-9.9939399999999998E-2</v>
      </c>
      <c r="M160" s="1">
        <f t="shared" si="10"/>
        <v>-0.88678000000000001</v>
      </c>
      <c r="N160" s="1">
        <f t="shared" si="13"/>
        <v>2.5437580999999998</v>
      </c>
      <c r="O160" s="97">
        <f t="shared" si="12"/>
        <v>0.22717190000000009</v>
      </c>
      <c r="P160" s="1">
        <f t="shared" si="11"/>
        <v>0.248781</v>
      </c>
      <c r="Q160" s="11"/>
    </row>
    <row r="161" spans="1:16">
      <c r="A161" s="159">
        <v>2006</v>
      </c>
      <c r="B161" s="129">
        <v>2.8771399999999998</v>
      </c>
      <c r="C161" s="129">
        <v>3.2915000000000001</v>
      </c>
      <c r="D161" s="129">
        <v>0.453762</v>
      </c>
      <c r="E161" s="129">
        <v>8.4647500000000001E-3</v>
      </c>
      <c r="F161" s="129">
        <v>-0.19025300000000001</v>
      </c>
      <c r="G161" s="129">
        <v>5.8527999999999997E-2</v>
      </c>
      <c r="H161" s="129">
        <v>2.2596500000000002E-3</v>
      </c>
      <c r="I161" s="129">
        <v>-0.18939500000000001</v>
      </c>
      <c r="J161" s="129">
        <v>-0.69738500000000003</v>
      </c>
      <c r="K161" s="130">
        <v>-2.5862699999999999E-2</v>
      </c>
      <c r="M161" s="1">
        <f t="shared" si="10"/>
        <v>-0.88678000000000001</v>
      </c>
      <c r="N161" s="1">
        <f t="shared" si="13"/>
        <v>2.6508310499999999</v>
      </c>
      <c r="O161" s="97">
        <f t="shared" si="12"/>
        <v>0.22630894999999995</v>
      </c>
      <c r="P161" s="1">
        <f t="shared" si="11"/>
        <v>0.248781</v>
      </c>
    </row>
    <row r="162" spans="1:16">
      <c r="A162" s="159">
        <v>2007</v>
      </c>
      <c r="B162" s="129">
        <v>2.9612500000000002</v>
      </c>
      <c r="C162" s="129">
        <v>3.3306200000000001</v>
      </c>
      <c r="D162" s="129">
        <v>0.453762</v>
      </c>
      <c r="E162" s="129">
        <v>-4.8609999999999999E-3</v>
      </c>
      <c r="F162" s="129">
        <v>-0.19025300000000001</v>
      </c>
      <c r="G162" s="129">
        <v>5.8527999999999997E-2</v>
      </c>
      <c r="H162" s="129">
        <v>2.2640400000000001E-3</v>
      </c>
      <c r="I162" s="129">
        <v>-0.18939500000000001</v>
      </c>
      <c r="J162" s="129">
        <v>-0.69738500000000003</v>
      </c>
      <c r="K162" s="130">
        <v>3.2893100000000002E-2</v>
      </c>
      <c r="M162" s="1">
        <f t="shared" si="10"/>
        <v>-0.88678000000000001</v>
      </c>
      <c r="N162" s="1">
        <f t="shared" si="13"/>
        <v>2.7353810999999992</v>
      </c>
      <c r="O162" s="97">
        <f t="shared" si="12"/>
        <v>0.22586890000000093</v>
      </c>
      <c r="P162" s="1">
        <f t="shared" si="11"/>
        <v>0.248781</v>
      </c>
    </row>
    <row r="163" spans="1:16">
      <c r="A163" s="159">
        <v>2008</v>
      </c>
      <c r="B163" s="129">
        <v>3.0242200000000001</v>
      </c>
      <c r="C163" s="129">
        <v>3.3707099999999999</v>
      </c>
      <c r="D163" s="129">
        <v>0.453762</v>
      </c>
      <c r="E163" s="129">
        <v>-9.3361E-3</v>
      </c>
      <c r="F163" s="129">
        <v>-0.19025300000000001</v>
      </c>
      <c r="G163" s="129">
        <v>5.8527999999999997E-2</v>
      </c>
      <c r="H163" s="129">
        <v>2.2824099999999999E-3</v>
      </c>
      <c r="I163" s="129">
        <v>-0.18939500000000001</v>
      </c>
      <c r="J163" s="129">
        <v>-0.69738500000000003</v>
      </c>
      <c r="K163" s="130">
        <v>6.0011500000000002E-2</v>
      </c>
      <c r="M163" s="1">
        <f t="shared" si="10"/>
        <v>-0.88678000000000001</v>
      </c>
      <c r="N163" s="1">
        <f t="shared" si="13"/>
        <v>2.7981143999999998</v>
      </c>
      <c r="O163" s="97">
        <f t="shared" si="12"/>
        <v>0.22610560000000035</v>
      </c>
      <c r="P163" s="1">
        <f t="shared" si="11"/>
        <v>0.248781</v>
      </c>
    </row>
    <row r="164" spans="1:16">
      <c r="A164" s="159">
        <v>2009</v>
      </c>
      <c r="B164" s="129">
        <v>3.0511599999999999</v>
      </c>
      <c r="C164" s="129">
        <v>3.4135</v>
      </c>
      <c r="D164" s="129">
        <v>0.453762</v>
      </c>
      <c r="E164" s="129">
        <v>-6.1669000000000003E-3</v>
      </c>
      <c r="F164" s="129">
        <v>-0.19025300000000001</v>
      </c>
      <c r="G164" s="129">
        <v>5.8527999999999997E-2</v>
      </c>
      <c r="H164" s="129">
        <v>2.2921500000000002E-3</v>
      </c>
      <c r="I164" s="129">
        <v>-0.18939500000000001</v>
      </c>
      <c r="J164" s="129">
        <v>-0.69738500000000003</v>
      </c>
      <c r="K164" s="130">
        <v>4.1013899999999999E-2</v>
      </c>
      <c r="M164" s="1">
        <f t="shared" si="10"/>
        <v>-0.88678000000000001</v>
      </c>
      <c r="N164" s="1">
        <f t="shared" si="13"/>
        <v>2.8250759999999993</v>
      </c>
      <c r="O164" s="97">
        <f t="shared" si="12"/>
        <v>0.22608400000000062</v>
      </c>
      <c r="P164" s="1">
        <f t="shared" si="11"/>
        <v>0.248781</v>
      </c>
    </row>
    <row r="165" spans="1:16">
      <c r="A165" s="159">
        <v>2010</v>
      </c>
      <c r="B165" s="129">
        <v>3.1595200000000001</v>
      </c>
      <c r="C165" s="129">
        <v>3.45478</v>
      </c>
      <c r="D165" s="129">
        <v>0.453762</v>
      </c>
      <c r="E165" s="129">
        <v>2.08519E-2</v>
      </c>
      <c r="F165" s="129">
        <v>-0.19025300000000001</v>
      </c>
      <c r="G165" s="129">
        <v>5.8527999999999997E-2</v>
      </c>
      <c r="H165" s="129">
        <v>2.30335E-3</v>
      </c>
      <c r="I165" s="129">
        <v>-0.18939500000000001</v>
      </c>
      <c r="J165" s="129">
        <v>-0.69738500000000003</v>
      </c>
      <c r="K165" s="130">
        <v>8.1465700000000002E-2</v>
      </c>
      <c r="M165" s="1">
        <f t="shared" si="10"/>
        <v>-0.88678000000000001</v>
      </c>
      <c r="N165" s="1">
        <f t="shared" si="13"/>
        <v>2.9338265999999993</v>
      </c>
      <c r="O165" s="97">
        <f t="shared" si="12"/>
        <v>0.22569340000000082</v>
      </c>
      <c r="P165" s="1">
        <f t="shared" si="11"/>
        <v>0.248781</v>
      </c>
    </row>
    <row r="166" spans="1:16">
      <c r="A166" s="159">
        <v>2011</v>
      </c>
      <c r="B166" s="129">
        <v>3.2454999999999998</v>
      </c>
      <c r="C166" s="129">
        <v>3.4967999999999999</v>
      </c>
      <c r="D166" s="129">
        <v>0.453762</v>
      </c>
      <c r="E166" s="129">
        <v>5.8395500000000003E-2</v>
      </c>
      <c r="F166" s="129">
        <v>-0.19025300000000001</v>
      </c>
      <c r="G166" s="129">
        <v>5.8527999999999997E-2</v>
      </c>
      <c r="H166" s="129">
        <v>2.3099499999999999E-3</v>
      </c>
      <c r="I166" s="129">
        <v>-0.18939500000000001</v>
      </c>
      <c r="J166" s="129">
        <v>-0.69738500000000003</v>
      </c>
      <c r="K166" s="130">
        <v>8.8182300000000005E-2</v>
      </c>
      <c r="M166" s="1">
        <f t="shared" si="10"/>
        <v>-0.88678000000000001</v>
      </c>
      <c r="N166" s="1">
        <f t="shared" si="13"/>
        <v>3.0201067999999989</v>
      </c>
      <c r="O166" s="97">
        <f t="shared" si="12"/>
        <v>0.22539320000000096</v>
      </c>
      <c r="P166" s="1">
        <f t="shared" si="11"/>
        <v>0.248781</v>
      </c>
    </row>
    <row r="167" spans="1:16">
      <c r="A167" s="162">
        <v>2012</v>
      </c>
      <c r="B167" s="132">
        <v>3.32402</v>
      </c>
      <c r="C167" s="132">
        <v>3.5381499999999999</v>
      </c>
      <c r="D167" s="132">
        <v>0.453762</v>
      </c>
      <c r="E167" s="132">
        <v>9.5769699999999999E-2</v>
      </c>
      <c r="F167" s="132">
        <v>-0.19025300000000001</v>
      </c>
      <c r="G167" s="132">
        <v>5.8527999999999997E-2</v>
      </c>
      <c r="H167" s="132">
        <v>2.3208899999999999E-3</v>
      </c>
      <c r="I167" s="132">
        <v>-0.18939500000000001</v>
      </c>
      <c r="J167" s="132">
        <v>-0.69738500000000003</v>
      </c>
      <c r="K167" s="133">
        <v>8.8182300000000005E-2</v>
      </c>
      <c r="M167" s="1">
        <f t="shared" si="10"/>
        <v>-0.88678000000000001</v>
      </c>
      <c r="N167" s="1">
        <f t="shared" si="13"/>
        <v>3.0988309999999997</v>
      </c>
      <c r="O167" s="97">
        <f t="shared" si="12"/>
        <v>0.22518900000000031</v>
      </c>
      <c r="P167" s="1">
        <f t="shared" si="11"/>
        <v>0.248781</v>
      </c>
    </row>
    <row r="168" spans="1:16">
      <c r="A168" s="8"/>
      <c r="B168" s="1"/>
      <c r="C168" s="1"/>
      <c r="D168" s="1"/>
      <c r="E168" s="1"/>
      <c r="F168" s="1"/>
      <c r="G168" s="1"/>
      <c r="H168" s="1"/>
      <c r="I168" s="1"/>
      <c r="J168" s="1"/>
      <c r="K168" s="1"/>
      <c r="M168" s="1"/>
      <c r="N168" s="1"/>
    </row>
    <row r="169" spans="1:16">
      <c r="A169" s="8"/>
      <c r="B169" s="1"/>
      <c r="C169" s="1"/>
      <c r="D169" s="1"/>
      <c r="E169" s="1"/>
      <c r="F169" s="1"/>
      <c r="G169" s="1"/>
      <c r="H169" s="1"/>
      <c r="I169" s="1"/>
      <c r="J169" s="1"/>
      <c r="K169" s="1"/>
      <c r="M169" s="1"/>
      <c r="N169" s="1"/>
    </row>
    <row r="170" spans="1:16">
      <c r="A170" s="144" t="s">
        <v>157</v>
      </c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55"/>
    </row>
    <row r="171" spans="1:16">
      <c r="A171" s="145" t="s">
        <v>57</v>
      </c>
      <c r="B171" s="2">
        <f>AVERAGE(B61:B70)</f>
        <v>0.28524549900000001</v>
      </c>
      <c r="C171" s="2">
        <f>AVERAGE(C61:C70)</f>
        <v>0.4825585</v>
      </c>
      <c r="D171" s="2">
        <f t="shared" ref="D171:K171" si="14">AVERAGE(D61:D70)</f>
        <v>3.6499099999999993E-2</v>
      </c>
      <c r="E171" s="2">
        <f t="shared" si="14"/>
        <v>-4.0352810000000003E-2</v>
      </c>
      <c r="F171" s="2">
        <f t="shared" si="14"/>
        <v>-9.4452499999999995E-2</v>
      </c>
      <c r="G171" s="2">
        <f t="shared" si="14"/>
        <v>1.7290820000000002E-2</v>
      </c>
      <c r="H171" s="2">
        <f t="shared" si="14"/>
        <v>1.303097E-3</v>
      </c>
      <c r="I171" s="2">
        <f t="shared" si="14"/>
        <v>2.861346E-2</v>
      </c>
      <c r="J171" s="2">
        <f t="shared" si="14"/>
        <v>-0.10512060999999999</v>
      </c>
      <c r="K171" s="2">
        <f t="shared" si="14"/>
        <v>-0.12932497799999998</v>
      </c>
      <c r="L171" s="6"/>
      <c r="M171" s="2">
        <f t="shared" ref="M171" si="15">AVERAGE(M61:M70)</f>
        <v>-7.6507149999999996E-2</v>
      </c>
      <c r="N171" s="2">
        <f>AVERAGE(N61:N70)</f>
        <v>0.17842016199999999</v>
      </c>
      <c r="O171" s="148">
        <f t="shared" ref="O171:O179" si="16">B171-N171</f>
        <v>0.10682533700000002</v>
      </c>
    </row>
    <row r="172" spans="1:16">
      <c r="A172" s="146" t="s">
        <v>143</v>
      </c>
      <c r="B172" s="2">
        <f>AVERAGE(B71:B80)</f>
        <v>0.58950059999999993</v>
      </c>
      <c r="C172" s="2">
        <f>AVERAGE(C71:C80)</f>
        <v>0.61568160000000005</v>
      </c>
      <c r="D172" s="2">
        <f t="shared" ref="D172:M172" si="17">AVERAGE(D71:D80)</f>
        <v>5.5031499999999997E-2</v>
      </c>
      <c r="E172" s="2">
        <f t="shared" si="17"/>
        <v>-1.3662209999999999E-2</v>
      </c>
      <c r="F172" s="2">
        <f t="shared" si="17"/>
        <v>-0.10929010000000002</v>
      </c>
      <c r="G172" s="2">
        <f t="shared" si="17"/>
        <v>1.9941690000000001E-2</v>
      </c>
      <c r="H172" s="2">
        <f t="shared" si="17"/>
        <v>1.4037020000000002E-3</v>
      </c>
      <c r="I172" s="2">
        <f t="shared" si="17"/>
        <v>3.4387089999999995E-2</v>
      </c>
      <c r="J172" s="2">
        <f t="shared" si="17"/>
        <v>-0.1162337</v>
      </c>
      <c r="K172" s="2">
        <f t="shared" si="17"/>
        <v>-1.2387319999999993E-3</v>
      </c>
      <c r="L172" s="6"/>
      <c r="M172" s="2">
        <f t="shared" si="17"/>
        <v>-8.1846610000000014E-2</v>
      </c>
      <c r="N172" s="2">
        <f>AVERAGE(N71:N80)</f>
        <v>0.46467544800000005</v>
      </c>
      <c r="O172" s="148">
        <f t="shared" si="16"/>
        <v>0.12482515199999988</v>
      </c>
    </row>
    <row r="173" spans="1:16">
      <c r="A173" s="146" t="s">
        <v>144</v>
      </c>
      <c r="B173" s="2">
        <f>AVERAGE(B81:B90)</f>
        <v>0.67914079999999999</v>
      </c>
      <c r="C173" s="2">
        <f>AVERAGE(C81:C90)</f>
        <v>0.76665649999999996</v>
      </c>
      <c r="D173" s="2">
        <f t="shared" ref="D173:M173" si="18">AVERAGE(D81:D90)</f>
        <v>7.5626600000000002E-2</v>
      </c>
      <c r="E173" s="2">
        <f t="shared" si="18"/>
        <v>-1.1389605000000001E-2</v>
      </c>
      <c r="F173" s="2">
        <f t="shared" si="18"/>
        <v>-0.12739149999999999</v>
      </c>
      <c r="G173" s="2">
        <f t="shared" si="18"/>
        <v>2.4153000000000001E-2</v>
      </c>
      <c r="H173" s="2">
        <f t="shared" si="18"/>
        <v>1.5037750000000002E-3</v>
      </c>
      <c r="I173" s="2">
        <f t="shared" si="18"/>
        <v>2.3026000000000001E-2</v>
      </c>
      <c r="J173" s="2">
        <f t="shared" si="18"/>
        <v>-0.14976229999999999</v>
      </c>
      <c r="K173" s="2">
        <f t="shared" si="18"/>
        <v>-4.4178450000000001E-2</v>
      </c>
      <c r="L173" s="6"/>
      <c r="M173" s="2">
        <f t="shared" si="18"/>
        <v>-0.1267363</v>
      </c>
      <c r="N173" s="2">
        <f>AVERAGE(N81:N90)</f>
        <v>0.53258724499999999</v>
      </c>
      <c r="O173" s="148">
        <f t="shared" si="16"/>
        <v>0.146553555</v>
      </c>
    </row>
    <row r="174" spans="1:16">
      <c r="A174" s="146" t="s">
        <v>145</v>
      </c>
      <c r="B174" s="2">
        <f>AVERAGE(B91:B100)</f>
        <v>0.86337639999999993</v>
      </c>
      <c r="C174" s="2">
        <f>AVERAGE(C91:C100)</f>
        <v>0.88126080000000007</v>
      </c>
      <c r="D174" s="2">
        <f t="shared" ref="D174:M174" si="19">AVERAGE(D91:D100)</f>
        <v>0.10115360000000002</v>
      </c>
      <c r="E174" s="2">
        <f t="shared" si="19"/>
        <v>1.6096579999999999E-2</v>
      </c>
      <c r="F174" s="2">
        <f t="shared" si="19"/>
        <v>-0.13946139999999999</v>
      </c>
      <c r="G174" s="2">
        <f t="shared" si="19"/>
        <v>2.9627389999999997E-2</v>
      </c>
      <c r="H174" s="2">
        <f t="shared" si="19"/>
        <v>1.605144E-3</v>
      </c>
      <c r="I174" s="2">
        <f t="shared" si="19"/>
        <v>1.2541384999999999E-2</v>
      </c>
      <c r="J174" s="2">
        <f t="shared" si="19"/>
        <v>-0.18047180000000002</v>
      </c>
      <c r="K174" s="2">
        <f t="shared" si="19"/>
        <v>8.9023799999999997E-3</v>
      </c>
      <c r="L174" s="6"/>
      <c r="M174" s="2">
        <f t="shared" si="19"/>
        <v>-0.167930415</v>
      </c>
      <c r="N174" s="2">
        <f>AVERAGE(N91:N100)</f>
        <v>0.70002154500000002</v>
      </c>
      <c r="O174" s="148">
        <f t="shared" si="16"/>
        <v>0.16335485499999991</v>
      </c>
    </row>
    <row r="175" spans="1:16">
      <c r="A175" s="146" t="s">
        <v>146</v>
      </c>
      <c r="B175" s="2">
        <f>AVERAGE(B101:B110)</f>
        <v>0.94077419999999989</v>
      </c>
      <c r="C175" s="2">
        <f>AVERAGE(C101:C110)</f>
        <v>0.97549359999999985</v>
      </c>
      <c r="D175" s="2">
        <f t="shared" ref="D175:M175" si="20">AVERAGE(D101:D110)</f>
        <v>0.1333297</v>
      </c>
      <c r="E175" s="2">
        <f t="shared" si="20"/>
        <v>2.5279816E-2</v>
      </c>
      <c r="F175" s="2">
        <f t="shared" si="20"/>
        <v>-0.15026469999999997</v>
      </c>
      <c r="G175" s="2">
        <f t="shared" si="20"/>
        <v>3.5524710000000001E-2</v>
      </c>
      <c r="H175" s="2">
        <f t="shared" si="20"/>
        <v>1.7067129999999999E-3</v>
      </c>
      <c r="I175" s="2">
        <f t="shared" si="20"/>
        <v>-8.6845599999999955E-4</v>
      </c>
      <c r="J175" s="2">
        <f t="shared" si="20"/>
        <v>-0.24755570000000002</v>
      </c>
      <c r="K175" s="2">
        <f t="shared" si="20"/>
        <v>2.6337006999999996E-2</v>
      </c>
      <c r="L175" s="6"/>
      <c r="M175" s="2">
        <f t="shared" si="20"/>
        <v>-0.24842415600000001</v>
      </c>
      <c r="N175" s="2">
        <f>AVERAGE(N101:N110)</f>
        <v>0.76175126700000007</v>
      </c>
      <c r="O175" s="148">
        <f t="shared" si="16"/>
        <v>0.17902293299999983</v>
      </c>
    </row>
    <row r="176" spans="1:16">
      <c r="A176" s="146" t="s">
        <v>147</v>
      </c>
      <c r="B176" s="2">
        <f>AVERAGE(B111:B120)</f>
        <v>0.69229790000000002</v>
      </c>
      <c r="C176" s="2">
        <f>AVERAGE(C111:C120)</f>
        <v>1.2096659999999999</v>
      </c>
      <c r="D176" s="2">
        <f t="shared" ref="D176:M176" si="21">AVERAGE(D111:D120)</f>
        <v>0.19157659999999999</v>
      </c>
      <c r="E176" s="2">
        <f t="shared" si="21"/>
        <v>5.0263000000000016E-2</v>
      </c>
      <c r="F176" s="2">
        <f t="shared" si="21"/>
        <v>-0.17358179999999998</v>
      </c>
      <c r="G176" s="2">
        <f t="shared" si="21"/>
        <v>4.3639689999999995E-2</v>
      </c>
      <c r="H176" s="2">
        <f t="shared" si="21"/>
        <v>1.8062799999999997E-3</v>
      </c>
      <c r="I176" s="2">
        <f t="shared" si="21"/>
        <v>-3.1256320000000004E-2</v>
      </c>
      <c r="J176" s="2">
        <f t="shared" si="21"/>
        <v>-0.34273209999999998</v>
      </c>
      <c r="K176" s="2">
        <f t="shared" si="21"/>
        <v>-0.42076608000000004</v>
      </c>
      <c r="L176" s="6"/>
      <c r="M176" s="2">
        <f t="shared" si="21"/>
        <v>-0.37398841999999999</v>
      </c>
      <c r="N176" s="2">
        <f>AVERAGE(N111:N120)</f>
        <v>0.48316929999999997</v>
      </c>
      <c r="O176" s="148">
        <f t="shared" si="16"/>
        <v>0.20912860000000005</v>
      </c>
    </row>
    <row r="177" spans="1:15">
      <c r="A177" s="146" t="s">
        <v>148</v>
      </c>
      <c r="B177" s="2">
        <f>AVERAGE(B121:B130)</f>
        <v>1.0497089000000002</v>
      </c>
      <c r="C177" s="2">
        <f>AVERAGE(C121:C130)</f>
        <v>1.5877849999999998</v>
      </c>
      <c r="D177" s="2">
        <f t="shared" ref="D177:M177" si="22">AVERAGE(D121:D130)</f>
        <v>0.27376940000000005</v>
      </c>
      <c r="E177" s="2">
        <f t="shared" si="22"/>
        <v>3.1529953999999999E-2</v>
      </c>
      <c r="F177" s="2">
        <f t="shared" si="22"/>
        <v>-0.17861160000000001</v>
      </c>
      <c r="G177" s="2">
        <f t="shared" si="22"/>
        <v>5.1543540000000013E-2</v>
      </c>
      <c r="H177" s="2">
        <f t="shared" si="22"/>
        <v>1.9083619999999998E-3</v>
      </c>
      <c r="I177" s="2">
        <f t="shared" si="22"/>
        <v>-8.2754999999999995E-2</v>
      </c>
      <c r="J177" s="2">
        <f t="shared" si="22"/>
        <v>-0.44473689999999999</v>
      </c>
      <c r="K177" s="2">
        <f t="shared" si="22"/>
        <v>-0.35719915999999996</v>
      </c>
      <c r="L177" s="6"/>
      <c r="M177" s="2">
        <f t="shared" si="22"/>
        <v>-0.52749190000000001</v>
      </c>
      <c r="N177" s="2">
        <f>AVERAGE(N121:N130)</f>
        <v>0.82978169400000001</v>
      </c>
      <c r="O177" s="148">
        <f t="shared" si="16"/>
        <v>0.21992720600000015</v>
      </c>
    </row>
    <row r="178" spans="1:15">
      <c r="A178" s="146" t="s">
        <v>149</v>
      </c>
      <c r="B178" s="2">
        <f>AVERAGE(B131:B140)</f>
        <v>1.4524813000000001</v>
      </c>
      <c r="C178" s="2">
        <f>AVERAGE(C131:C140)</f>
        <v>2.1222979999999998</v>
      </c>
      <c r="D178" s="2">
        <f t="shared" ref="D178:M178" si="23">AVERAGE(D131:D140)</f>
        <v>0.36724309999999999</v>
      </c>
      <c r="E178" s="2">
        <f t="shared" si="23"/>
        <v>6.0704565000000002E-2</v>
      </c>
      <c r="F178" s="2">
        <f t="shared" si="23"/>
        <v>-0.18423600000000001</v>
      </c>
      <c r="G178" s="2">
        <f t="shared" si="23"/>
        <v>5.6393159999999998E-2</v>
      </c>
      <c r="H178" s="2">
        <f t="shared" si="23"/>
        <v>2.0070189999999996E-3</v>
      </c>
      <c r="I178" s="2">
        <f t="shared" si="23"/>
        <v>-0.11989750000000002</v>
      </c>
      <c r="J178" s="2">
        <f t="shared" si="23"/>
        <v>-0.56821120000000003</v>
      </c>
      <c r="K178" s="2">
        <f t="shared" si="23"/>
        <v>-0.45380483000000005</v>
      </c>
      <c r="L178" s="6"/>
      <c r="M178" s="2">
        <f t="shared" si="23"/>
        <v>-0.68810869999999991</v>
      </c>
      <c r="N178" s="2">
        <f>AVERAGE(N131:N140)</f>
        <v>1.2240961350000001</v>
      </c>
      <c r="O178" s="148">
        <f t="shared" si="16"/>
        <v>0.22838516499999995</v>
      </c>
    </row>
    <row r="179" spans="1:15">
      <c r="A179" s="146" t="s">
        <v>150</v>
      </c>
      <c r="B179" s="2">
        <f>AVERAGE(B141:B150)</f>
        <v>1.6932044999999998</v>
      </c>
      <c r="C179" s="2">
        <f>AVERAGE(C141:C150)</f>
        <v>2.6643890000000003</v>
      </c>
      <c r="D179" s="2">
        <f t="shared" ref="D179:M179" si="24">AVERAGE(D141:D150)</f>
        <v>0.43562279999999998</v>
      </c>
      <c r="E179" s="2">
        <f t="shared" si="24"/>
        <v>5.0626721E-2</v>
      </c>
      <c r="F179" s="2">
        <f t="shared" si="24"/>
        <v>-0.18904190000000001</v>
      </c>
      <c r="G179" s="2">
        <f t="shared" si="24"/>
        <v>5.8337490000000013E-2</v>
      </c>
      <c r="H179" s="2">
        <f t="shared" si="24"/>
        <v>2.1079879999999994E-3</v>
      </c>
      <c r="I179" s="2">
        <f t="shared" si="24"/>
        <v>-0.16230050000000001</v>
      </c>
      <c r="J179" s="2">
        <f t="shared" si="24"/>
        <v>-0.68194699999999997</v>
      </c>
      <c r="K179" s="2">
        <f t="shared" si="24"/>
        <v>-0.65431337000000001</v>
      </c>
      <c r="L179" s="6"/>
      <c r="M179" s="2">
        <f t="shared" si="24"/>
        <v>-0.84424750000000004</v>
      </c>
      <c r="N179" s="2">
        <f>AVERAGE(N141:N150)</f>
        <v>1.4630357510000001</v>
      </c>
      <c r="O179" s="148">
        <f t="shared" si="16"/>
        <v>0.23016874899999973</v>
      </c>
    </row>
    <row r="180" spans="1:15">
      <c r="A180" s="147" t="s">
        <v>58</v>
      </c>
      <c r="B180" s="2">
        <f>AVERAGE(B151:B160)</f>
        <v>2.7532519999999998</v>
      </c>
      <c r="C180" s="2">
        <f>AVERAGE(C151:C160)</f>
        <v>3.0734810000000001</v>
      </c>
      <c r="D180" s="2">
        <f t="shared" ref="D180:K180" si="25">AVERAGE(D151:D160)</f>
        <v>0.45355880000000004</v>
      </c>
      <c r="E180" s="2">
        <f t="shared" si="25"/>
        <v>6.5675200000000017E-2</v>
      </c>
      <c r="F180" s="2">
        <f t="shared" si="25"/>
        <v>-0.19025300000000001</v>
      </c>
      <c r="G180" s="2">
        <f t="shared" si="25"/>
        <v>5.8528000000000011E-2</v>
      </c>
      <c r="H180" s="2">
        <f t="shared" si="25"/>
        <v>2.2068919999999998E-3</v>
      </c>
      <c r="I180" s="2">
        <f t="shared" si="25"/>
        <v>-0.18679180000000001</v>
      </c>
      <c r="J180" s="2">
        <f t="shared" si="25"/>
        <v>-0.69700499999999987</v>
      </c>
      <c r="K180" s="2">
        <f t="shared" si="25"/>
        <v>7.5878000000000013E-3</v>
      </c>
      <c r="L180" s="6"/>
      <c r="M180" s="2">
        <f t="shared" ref="M180" si="26">AVERAGE(M151:M160)</f>
        <v>-0.88379680000000005</v>
      </c>
      <c r="N180" s="2">
        <f>AVERAGE(N151:N160)</f>
        <v>2.5262529999999996</v>
      </c>
      <c r="O180" s="148">
        <f>B180-N180</f>
        <v>0.22699900000000017</v>
      </c>
    </row>
    <row r="181" spans="1:15">
      <c r="A181" s="149" t="s">
        <v>142</v>
      </c>
      <c r="B181" s="4">
        <f>B180-B171</f>
        <v>2.4680065009999996</v>
      </c>
      <c r="C181" s="4">
        <f t="shared" ref="C181:J181" si="27">C180-C171</f>
        <v>2.5909225</v>
      </c>
      <c r="D181" s="4">
        <f t="shared" si="27"/>
        <v>0.41705970000000003</v>
      </c>
      <c r="E181" s="4">
        <f t="shared" si="27"/>
        <v>0.10602801000000002</v>
      </c>
      <c r="F181" s="4">
        <f t="shared" si="27"/>
        <v>-9.5800500000000011E-2</v>
      </c>
      <c r="G181" s="4">
        <f t="shared" si="27"/>
        <v>4.1237180000000012E-2</v>
      </c>
      <c r="H181" s="4">
        <f t="shared" si="27"/>
        <v>9.0379499999999977E-4</v>
      </c>
      <c r="I181" s="4">
        <f t="shared" si="27"/>
        <v>-0.21540526000000002</v>
      </c>
      <c r="J181" s="4">
        <f t="shared" si="27"/>
        <v>-0.59188438999999993</v>
      </c>
      <c r="K181" s="4">
        <f>K180-K171</f>
        <v>0.13691277799999998</v>
      </c>
      <c r="L181" s="29"/>
      <c r="M181" s="4">
        <f>M180-M171</f>
        <v>-0.80728965000000008</v>
      </c>
      <c r="N181" s="4">
        <f>N180-N171</f>
        <v>2.3478328379999995</v>
      </c>
      <c r="O181" s="150">
        <f>O180-O171</f>
        <v>0.12017366300000015</v>
      </c>
    </row>
    <row r="182" spans="1: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M182" s="2"/>
      <c r="N182" s="2"/>
      <c r="O182" s="2"/>
    </row>
    <row r="183" spans="1:15">
      <c r="A183" s="33" t="s">
        <v>253</v>
      </c>
      <c r="B183" s="2">
        <f>B222/B180</f>
        <v>1.0302967787426165</v>
      </c>
      <c r="C183" s="2">
        <f>C222/C180</f>
        <v>1.1018993339040217</v>
      </c>
      <c r="D183" s="2">
        <f>D222/D180</f>
        <v>0.83046931658401646</v>
      </c>
      <c r="E183" s="2">
        <f>E222/E180</f>
        <v>4.5171794934262346</v>
      </c>
      <c r="F183" s="2">
        <f>F222/F180</f>
        <v>0.63073906850351891</v>
      </c>
      <c r="G183" s="2"/>
      <c r="H183" s="2"/>
      <c r="I183" s="2"/>
      <c r="J183" s="2"/>
      <c r="K183" s="2">
        <f>K222/K180</f>
        <v>45.248073662106698</v>
      </c>
      <c r="M183" s="2">
        <f>M222/M180</f>
        <v>1.459611530614277</v>
      </c>
      <c r="N183" s="2"/>
      <c r="O183" s="2"/>
    </row>
    <row r="184" spans="1:15">
      <c r="A184" s="33"/>
      <c r="B184" s="2"/>
      <c r="C184" s="2"/>
      <c r="D184" s="2"/>
      <c r="E184" s="2"/>
      <c r="F184" s="2"/>
      <c r="G184" s="2"/>
      <c r="H184" s="2"/>
      <c r="I184" s="2"/>
      <c r="J184" s="2"/>
      <c r="K184" s="2"/>
      <c r="M184" s="2"/>
      <c r="N184" s="2"/>
      <c r="O184" s="2"/>
    </row>
    <row r="185" spans="1: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M185" s="2"/>
      <c r="N185" s="2"/>
      <c r="O185" s="2"/>
    </row>
    <row r="186" spans="1:15">
      <c r="A186" s="144" t="s">
        <v>156</v>
      </c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62"/>
      <c r="M186" s="107"/>
      <c r="N186" s="2"/>
      <c r="O186" s="2"/>
    </row>
    <row r="187" spans="1:15">
      <c r="A187" s="145" t="s">
        <v>57</v>
      </c>
      <c r="B187" s="2">
        <f>B171-ohc!G185</f>
        <v>0.10781667948758528</v>
      </c>
      <c r="C187" s="2">
        <f>C171-ohc!T185</f>
        <v>0.29520196283472722</v>
      </c>
      <c r="D187" s="2">
        <f>D171-ohc!AF185</f>
        <v>1.9889898297010485E-2</v>
      </c>
      <c r="E187" s="2">
        <f>E171-ohc!AL185</f>
        <v>-3.41026134380134E-2</v>
      </c>
      <c r="F187" s="2">
        <f>F171-ohc!Z185</f>
        <v>-9.0725212772090141E-2</v>
      </c>
      <c r="G187" s="2"/>
      <c r="H187" s="2"/>
      <c r="I187" s="2"/>
      <c r="J187" s="2"/>
      <c r="K187" s="2">
        <f>K171-ohc!AR185</f>
        <v>-0.18117177323265263</v>
      </c>
      <c r="L187" s="24"/>
      <c r="M187" s="66">
        <f>M171-ohc!N185</f>
        <v>7.4894087148263871E-2</v>
      </c>
      <c r="N187" s="2"/>
      <c r="O187" s="2"/>
    </row>
    <row r="188" spans="1:15">
      <c r="A188" s="146" t="s">
        <v>143</v>
      </c>
      <c r="B188" s="2">
        <f>B172-ohc!G186</f>
        <v>0.3570409075769318</v>
      </c>
      <c r="C188" s="2">
        <f>C172-ohc!T186</f>
        <v>0.3481406402218486</v>
      </c>
      <c r="D188" s="2">
        <f>D172-ohc!AF186</f>
        <v>7.2506365923624666E-2</v>
      </c>
      <c r="E188" s="2">
        <f>E172-ohc!AL186</f>
        <v>-1.5667281797216808E-2</v>
      </c>
      <c r="F188" s="2">
        <f>F172-ohc!Z186</f>
        <v>-9.7927187814019823E-2</v>
      </c>
      <c r="G188" s="2"/>
      <c r="H188" s="2"/>
      <c r="I188" s="2"/>
      <c r="J188" s="2"/>
      <c r="K188" s="2">
        <f>K172-ohc!AR186</f>
        <v>-9.6152792734804815E-2</v>
      </c>
      <c r="L188" s="24"/>
      <c r="M188" s="66">
        <f>M172-ohc!N186</f>
        <v>3.5413228097575203E-2</v>
      </c>
      <c r="N188" s="2"/>
      <c r="O188" s="2"/>
    </row>
    <row r="189" spans="1:15">
      <c r="A189" s="146" t="s">
        <v>144</v>
      </c>
      <c r="B189" s="2">
        <f>B173-ohc!G187</f>
        <v>0.39515726819577524</v>
      </c>
      <c r="C189" s="2">
        <f>C173-ohc!T187</f>
        <v>0.50174106492346482</v>
      </c>
      <c r="D189" s="2">
        <f>D173-ohc!AF187</f>
        <v>4.0012099357587774E-2</v>
      </c>
      <c r="E189" s="2">
        <f>E173-ohc!AL187</f>
        <v>2.7700168841418325E-2</v>
      </c>
      <c r="F189" s="2">
        <f>F173-ohc!Z187</f>
        <v>-8.2709500947239695E-2</v>
      </c>
      <c r="G189" s="2"/>
      <c r="H189" s="2"/>
      <c r="I189" s="2"/>
      <c r="J189" s="2"/>
      <c r="K189" s="2">
        <f>K173-ohc!AR187</f>
        <v>-0.13518968209662405</v>
      </c>
      <c r="L189" s="24"/>
      <c r="M189" s="66">
        <f>M173-ohc!N187</f>
        <v>-9.5698260668352075E-3</v>
      </c>
      <c r="N189" s="2"/>
      <c r="O189" s="2"/>
    </row>
    <row r="190" spans="1:15">
      <c r="A190" s="146" t="s">
        <v>145</v>
      </c>
      <c r="B190" s="2">
        <f>B174-ohc!G188</f>
        <v>0.57018814597153322</v>
      </c>
      <c r="C190" s="2">
        <f>C174-ohc!T188</f>
        <v>0.59655118899554882</v>
      </c>
      <c r="D190" s="2">
        <f>D174-ohc!AF188</f>
        <v>3.6421132943433659E-2</v>
      </c>
      <c r="E190" s="2">
        <f>E174-ohc!AL188</f>
        <v>-1.2532045059253778E-2</v>
      </c>
      <c r="F190" s="2">
        <f>F174-ohc!Z188</f>
        <v>-0.11266314256852007</v>
      </c>
      <c r="G190" s="2"/>
      <c r="H190" s="2"/>
      <c r="I190" s="2"/>
      <c r="J190" s="2"/>
      <c r="K190" s="2">
        <f>K174-ohc!AR188</f>
        <v>-8.590021783337215E-2</v>
      </c>
      <c r="L190" s="24"/>
      <c r="M190" s="66">
        <f>M174-ohc!N188</f>
        <v>-5.2169857890990587E-2</v>
      </c>
      <c r="N190" s="2"/>
      <c r="O190" s="2"/>
    </row>
    <row r="191" spans="1:15">
      <c r="A191" s="146" t="s">
        <v>146</v>
      </c>
      <c r="B191" s="2">
        <f>B175-ohc!G189</f>
        <v>0.61691136905170374</v>
      </c>
      <c r="C191" s="2">
        <f>C175-ohc!T189</f>
        <v>0.67287138406647218</v>
      </c>
      <c r="D191" s="2">
        <f>D175-ohc!AF189</f>
        <v>0.11638220474021399</v>
      </c>
      <c r="E191" s="2">
        <f>E175-ohc!AL189</f>
        <v>4.3620386783243613E-2</v>
      </c>
      <c r="F191" s="2">
        <f>F175-ohc!Z189</f>
        <v>-0.15137779681916905</v>
      </c>
      <c r="G191" s="2"/>
      <c r="H191" s="2"/>
      <c r="I191" s="2"/>
      <c r="J191" s="2"/>
      <c r="K191" s="2">
        <f>K175-ohc!AR189</f>
        <v>-8.3059950266089005E-2</v>
      </c>
      <c r="L191" s="24"/>
      <c r="M191" s="66">
        <f>M175-ohc!N189</f>
        <v>-9.7160425027227687E-2</v>
      </c>
      <c r="N191" s="2"/>
      <c r="O191" s="2"/>
    </row>
    <row r="192" spans="1:15">
      <c r="A192" s="146" t="s">
        <v>147</v>
      </c>
      <c r="B192" s="2">
        <f>B176-ohc!G190</f>
        <v>0.49403235759422048</v>
      </c>
      <c r="C192" s="2">
        <f>C176-ohc!T190</f>
        <v>0.78541339572504243</v>
      </c>
      <c r="D192" s="2">
        <f>D176-ohc!AF190</f>
        <v>0.17639848022521643</v>
      </c>
      <c r="E192" s="2">
        <f>E176-ohc!AL190</f>
        <v>3.6715125025893303E-2</v>
      </c>
      <c r="F192" s="2">
        <f>F176-ohc!Z190</f>
        <v>-0.12653497055794316</v>
      </c>
      <c r="G192" s="2"/>
      <c r="H192" s="2"/>
      <c r="I192" s="2"/>
      <c r="J192" s="2"/>
      <c r="K192" s="2">
        <f>K176-ohc!AR190</f>
        <v>-0.33551449359580587</v>
      </c>
      <c r="L192" s="24"/>
      <c r="M192" s="66">
        <f>M176-ohc!N190</f>
        <v>-0.16716352784969188</v>
      </c>
      <c r="N192" s="2"/>
      <c r="O192" s="2"/>
    </row>
    <row r="193" spans="1:15">
      <c r="A193" s="146" t="s">
        <v>148</v>
      </c>
      <c r="B193" s="2">
        <f>B177-ohc!G191</f>
        <v>0.64515347199026107</v>
      </c>
      <c r="C193" s="2">
        <f>C177-ohc!T191</f>
        <v>1.0397445709172257</v>
      </c>
      <c r="D193" s="2">
        <f>D177-ohc!AF191</f>
        <v>0.18105097908143944</v>
      </c>
      <c r="E193" s="2">
        <f>E177-ohc!AL191</f>
        <v>3.8698328117825011E-2</v>
      </c>
      <c r="F193" s="2">
        <f>F177-ohc!Z191</f>
        <v>-0.20614480760334061</v>
      </c>
      <c r="G193" s="2"/>
      <c r="H193" s="2"/>
      <c r="I193" s="2"/>
      <c r="J193" s="2"/>
      <c r="K193" s="2">
        <f>K177-ohc!AR191</f>
        <v>-0.37207406950682559</v>
      </c>
      <c r="L193" s="24"/>
      <c r="M193" s="66">
        <f>M177-ohc!N191</f>
        <v>-0.27300663506264267</v>
      </c>
      <c r="N193" s="2"/>
      <c r="O193" s="2"/>
    </row>
    <row r="194" spans="1:15">
      <c r="A194" s="146" t="s">
        <v>149</v>
      </c>
      <c r="B194" s="2">
        <f>B178-ohc!G192</f>
        <v>1.0458927084542586</v>
      </c>
      <c r="C194" s="2">
        <f>C178-ohc!T192</f>
        <v>1.3866910293304575</v>
      </c>
      <c r="D194" s="2">
        <f>D178-ohc!AF192</f>
        <v>0.27276464142356466</v>
      </c>
      <c r="E194" s="2">
        <f>E178-ohc!AL192</f>
        <v>3.3704671315745956E-2</v>
      </c>
      <c r="F194" s="2">
        <f>F178-ohc!Z192</f>
        <v>-0.16920784615473805</v>
      </c>
      <c r="G194" s="2"/>
      <c r="H194" s="2"/>
      <c r="I194" s="2"/>
      <c r="J194" s="2"/>
      <c r="K194" s="2">
        <f>K178-ohc!AR192</f>
        <v>-0.33814763320872565</v>
      </c>
      <c r="L194" s="24"/>
      <c r="M194" s="66">
        <f>M178-ohc!N192</f>
        <v>-0.33696749217551347</v>
      </c>
      <c r="N194" s="2"/>
      <c r="O194" s="2"/>
    </row>
    <row r="195" spans="1:15">
      <c r="A195" s="146" t="s">
        <v>150</v>
      </c>
      <c r="B195" s="2">
        <f>B179-ohc!G193</f>
        <v>1.3132107437758926</v>
      </c>
      <c r="C195" s="2">
        <f>C179-ohc!T193</f>
        <v>1.7684475036743663</v>
      </c>
      <c r="D195" s="2">
        <f>D179-ohc!AF193</f>
        <v>0.35001356675829332</v>
      </c>
      <c r="E195" s="2">
        <f>E179-ohc!AL193</f>
        <v>1.0589793877480116E-2</v>
      </c>
      <c r="F195" s="2">
        <f>F179-ohc!Z193</f>
        <v>-0.16538147903321626</v>
      </c>
      <c r="G195" s="2"/>
      <c r="H195" s="2"/>
      <c r="I195" s="2"/>
      <c r="J195" s="2"/>
      <c r="K195" s="2">
        <f>K179-ohc!AR193</f>
        <v>-0.39645294587451763</v>
      </c>
      <c r="L195" s="24"/>
      <c r="M195" s="66">
        <f>M179-ohc!N193</f>
        <v>-0.35903440986670837</v>
      </c>
      <c r="N195" s="2"/>
      <c r="O195" s="2"/>
    </row>
    <row r="196" spans="1:15">
      <c r="A196" s="147" t="s">
        <v>58</v>
      </c>
      <c r="B196" s="3">
        <f>B180-ohc!G194</f>
        <v>1.9176326043152438</v>
      </c>
      <c r="C196" s="3">
        <f>C180-ohc!T194</f>
        <v>2.0455059422331052</v>
      </c>
      <c r="D196" s="3">
        <f>D180-ohc!AF194</f>
        <v>0.32608555517455928</v>
      </c>
      <c r="E196" s="3">
        <f>E180-ohc!AL194</f>
        <v>5.5613342236782229E-2</v>
      </c>
      <c r="F196" s="3">
        <f>F180-ohc!Z194</f>
        <v>-0.21427583365104511</v>
      </c>
      <c r="G196" s="3"/>
      <c r="H196" s="3"/>
      <c r="I196" s="3"/>
      <c r="J196" s="3"/>
      <c r="K196" s="3">
        <f>K180-ohc!AR194</f>
        <v>-0.12286643585017909</v>
      </c>
      <c r="L196" s="29"/>
      <c r="M196" s="68">
        <f>M180-ohc!N194</f>
        <v>-0.4324750401232455</v>
      </c>
      <c r="N196" s="2"/>
      <c r="O196" s="2"/>
    </row>
    <row r="197" spans="1:15">
      <c r="M197" s="2"/>
      <c r="N197" s="2"/>
      <c r="O197" s="2"/>
    </row>
    <row r="198" spans="1: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>
      <c r="A200" s="143" t="s">
        <v>350</v>
      </c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62"/>
      <c r="M200" s="107"/>
      <c r="N200" s="82"/>
      <c r="O200" s="2"/>
    </row>
    <row r="201" spans="1:15">
      <c r="A201" s="145" t="s">
        <v>57</v>
      </c>
      <c r="B201" s="2">
        <f>B171-ohc!G185/'Effic&amp;Sens'!$I$24</f>
        <v>7.9173988311362548E-2</v>
      </c>
      <c r="C201" s="2">
        <f>C171-ohc!T185/'Effic&amp;Sens'!$I$24</f>
        <v>0.26495662023131816</v>
      </c>
      <c r="D201" s="2">
        <f>D171-ohc!AF185/'Effic&amp;Sens'!$I$24</f>
        <v>1.7208641461905216E-2</v>
      </c>
      <c r="E201" s="2">
        <f>E171-ohc!AL185/'Effic&amp;Sens'!$I$24</f>
        <v>-3.3093631636704937E-2</v>
      </c>
      <c r="F201" s="2">
        <f>F171-ohc!Z185/'Effic&amp;Sens'!$I$24</f>
        <v>-9.0123509298621271E-2</v>
      </c>
      <c r="G201" s="2"/>
      <c r="H201" s="2"/>
      <c r="I201" s="2"/>
      <c r="J201" s="2"/>
      <c r="K201" s="2">
        <f>K171-ohc!AR185/'Effic&amp;Sens'!$I$24</f>
        <v>-0.18954150566060141</v>
      </c>
      <c r="L201" s="24"/>
      <c r="M201" s="66">
        <f>M171-ohc!N185/'Effic&amp;Sens'!$I$24</f>
        <v>9.9335093357136028E-2</v>
      </c>
      <c r="N201" s="82"/>
      <c r="O201" s="2"/>
    </row>
    <row r="202" spans="1:15">
      <c r="A202" s="146" t="s">
        <v>143</v>
      </c>
      <c r="B202" s="2">
        <f>B172-ohc!G186/'Effic&amp;Sens'!$I$24</f>
        <v>0.31951447190942861</v>
      </c>
      <c r="C202" s="2">
        <f>C172-ohc!T186/'Effic&amp;Sens'!$I$24</f>
        <v>0.30495096501026531</v>
      </c>
      <c r="D202" s="2">
        <f>D172-ohc!AF186/'Effic&amp;Sens'!$I$24</f>
        <v>7.5327368674878714E-2</v>
      </c>
      <c r="E202" s="2">
        <f>E172-ohc!AL186/'Effic&amp;Sens'!$I$24</f>
        <v>-1.5990964570013571E-2</v>
      </c>
      <c r="F202" s="2">
        <f>F172-ohc!Z186/'Effic&amp;Sens'!$I$24</f>
        <v>-9.6092850046908679E-2</v>
      </c>
      <c r="G202" s="2"/>
      <c r="H202" s="2"/>
      <c r="I202" s="2"/>
      <c r="J202" s="2"/>
      <c r="K202" s="2">
        <f>K172-ohc!AR186/'Effic&amp;Sens'!$I$24</f>
        <v>-0.11147496044904157</v>
      </c>
      <c r="L202" s="24"/>
      <c r="M202" s="66">
        <f>M172-ohc!N186/'Effic&amp;Sens'!$I$24</f>
        <v>5.4342719592995553E-2</v>
      </c>
      <c r="N202" s="82"/>
      <c r="O202" s="2"/>
    </row>
    <row r="203" spans="1:15">
      <c r="A203" s="146" t="s">
        <v>144</v>
      </c>
      <c r="B203" s="2">
        <f>B173-ohc!G187/'Effic&amp;Sens'!$I$24</f>
        <v>0.34931323551295451</v>
      </c>
      <c r="C203" s="2">
        <f>C173-ohc!T187/'Effic&amp;Sens'!$I$24</f>
        <v>0.45897523344488167</v>
      </c>
      <c r="D203" s="2">
        <f>D173-ohc!AF187/'Effic&amp;Sens'!$I$24</f>
        <v>3.4262778891502928E-2</v>
      </c>
      <c r="E203" s="2">
        <f>E173-ohc!AL187/'Effic&amp;Sens'!$I$24</f>
        <v>3.4010509649439052E-2</v>
      </c>
      <c r="F203" s="2">
        <f>F173-ohc!Z187/'Effic&amp;Sens'!$I$24</f>
        <v>-7.5496395976347733E-2</v>
      </c>
      <c r="G203" s="2"/>
      <c r="H203" s="2"/>
      <c r="I203" s="2"/>
      <c r="J203" s="2"/>
      <c r="K203" s="2">
        <f>K173-ohc!AR187/'Effic&amp;Sens'!$I$24</f>
        <v>-0.1498818083344855</v>
      </c>
      <c r="L203" s="24"/>
      <c r="M203" s="66">
        <f>M173-ohc!N187/'Effic&amp;Sens'!$I$24</f>
        <v>9.3445934637516603E-3</v>
      </c>
      <c r="N203" s="82"/>
      <c r="O203" s="2"/>
    </row>
    <row r="204" spans="1:15">
      <c r="A204" s="146" t="s">
        <v>145</v>
      </c>
      <c r="B204" s="2">
        <f>B174-ohc!G188/'Effic&amp;Sens'!$I$24</f>
        <v>0.52285817646764587</v>
      </c>
      <c r="C204" s="2">
        <f>C174-ohc!T188/'Effic&amp;Sens'!$I$24</f>
        <v>0.55058994388715532</v>
      </c>
      <c r="D204" s="2">
        <f>D174-ohc!AF188/'Effic&amp;Sens'!$I$24</f>
        <v>2.5971240597469483E-2</v>
      </c>
      <c r="E204" s="2">
        <f>E174-ohc!AL188/'Effic&amp;Sens'!$I$24</f>
        <v>-1.715362158005513E-2</v>
      </c>
      <c r="F204" s="2">
        <f>F174-ohc!Z188/'Effic&amp;Sens'!$I$24</f>
        <v>-0.10833704597507976</v>
      </c>
      <c r="G204" s="2"/>
      <c r="H204" s="2"/>
      <c r="I204" s="2"/>
      <c r="J204" s="2"/>
      <c r="K204" s="2">
        <f>K174-ohc!AR188/'Effic&amp;Sens'!$I$24</f>
        <v>-0.10120439186725803</v>
      </c>
      <c r="L204" s="24"/>
      <c r="M204" s="66">
        <f>M174-ohc!N188/'Effic&amp;Sens'!$I$24</f>
        <v>-3.3482398340887148E-2</v>
      </c>
      <c r="N204" s="82"/>
      <c r="O204" s="2"/>
    </row>
    <row r="205" spans="1:15">
      <c r="A205" s="146" t="s">
        <v>146</v>
      </c>
      <c r="B205" s="2">
        <f>B175-ohc!G189/'Effic&amp;Sens'!$I$24</f>
        <v>0.56462954090337281</v>
      </c>
      <c r="C205" s="2">
        <f>C175-ohc!T189/'Effic&amp;Sens'!$I$24</f>
        <v>0.62401847111880004</v>
      </c>
      <c r="D205" s="2">
        <f>D175-ohc!AF189/'Effic&amp;Sens'!$I$24</f>
        <v>0.11364633649586385</v>
      </c>
      <c r="E205" s="2">
        <f>E175-ohc!AL189/'Effic&amp;Sens'!$I$24</f>
        <v>4.6581142011079324E-2</v>
      </c>
      <c r="F205" s="2">
        <f>F175-ohc!Z189/'Effic&amp;Sens'!$I$24</f>
        <v>-0.15155748627733212</v>
      </c>
      <c r="G205" s="2"/>
      <c r="H205" s="2"/>
      <c r="I205" s="2"/>
      <c r="J205" s="2"/>
      <c r="K205" s="2">
        <f>K175-ohc!AR189/'Effic&amp;Sens'!$I$24</f>
        <v>-0.10072012109516776</v>
      </c>
      <c r="L205" s="24"/>
      <c r="M205" s="66">
        <f>M175-ohc!N189/'Effic&amp;Sens'!$I$24</f>
        <v>-7.2741616716815616E-2</v>
      </c>
      <c r="N205" s="82"/>
      <c r="O205" s="2"/>
    </row>
    <row r="206" spans="1:15">
      <c r="A206" s="146" t="s">
        <v>147</v>
      </c>
      <c r="B206" s="2">
        <f>B176-ohc!G190/'Effic&amp;Sens'!$I$24</f>
        <v>0.46202595233479926</v>
      </c>
      <c r="C206" s="2">
        <f>C176-ohc!T190/'Effic&amp;Sens'!$I$24</f>
        <v>0.71692544456609553</v>
      </c>
      <c r="D206" s="2">
        <f>D176-ohc!AF190/'Effic&amp;Sens'!$I$24</f>
        <v>0.17394824582395318</v>
      </c>
      <c r="E206" s="2">
        <f>E176-ohc!AL190/'Effic&amp;Sens'!$I$24</f>
        <v>3.452806432152862E-2</v>
      </c>
      <c r="F206" s="2">
        <f>F176-ohc!Z190/'Effic&amp;Sens'!$I$24</f>
        <v>-0.11894010626119361</v>
      </c>
      <c r="G206" s="2"/>
      <c r="H206" s="2"/>
      <c r="I206" s="2"/>
      <c r="J206" s="2"/>
      <c r="K206" s="2">
        <f>K176-ohc!AR190/'Effic&amp;Sens'!$I$24</f>
        <v>-0.32175215854579137</v>
      </c>
      <c r="L206" s="24"/>
      <c r="M206" s="66">
        <f>M176-ohc!N190/'Effic&amp;Sens'!$I$24</f>
        <v>-0.13377536954656827</v>
      </c>
      <c r="N206" s="82"/>
      <c r="O206" s="2"/>
    </row>
    <row r="207" spans="1:15">
      <c r="A207" s="146" t="s">
        <v>148</v>
      </c>
      <c r="B207" s="2">
        <f>B177-ohc!G191/'Effic&amp;Sens'!$I$24</f>
        <v>0.57984527561049104</v>
      </c>
      <c r="C207" s="2">
        <f>C177-ohc!T191/'Effic&amp;Sens'!$I$24</f>
        <v>0.95127330223922979</v>
      </c>
      <c r="D207" s="2">
        <f>D177-ohc!AF191/'Effic&amp;Sens'!$I$24</f>
        <v>0.16608325791857875</v>
      </c>
      <c r="E207" s="2">
        <f>E177-ohc!AL191/'Effic&amp;Sens'!$I$24</f>
        <v>3.985553316859819E-2</v>
      </c>
      <c r="F207" s="2">
        <f>F177-ohc!Z191/'Effic&amp;Sens'!$I$24</f>
        <v>-0.21058954868114579</v>
      </c>
      <c r="G207" s="2"/>
      <c r="H207" s="2"/>
      <c r="I207" s="2"/>
      <c r="J207" s="2"/>
      <c r="K207" s="2">
        <f>K177-ohc!AR191/'Effic&amp;Sens'!$I$24</f>
        <v>-0.37447535606472021</v>
      </c>
      <c r="L207" s="24"/>
      <c r="M207" s="66">
        <f>M177-ohc!N191/'Effic&amp;Sens'!$I$24</f>
        <v>-0.23192456692663771</v>
      </c>
      <c r="N207" s="82"/>
      <c r="O207" s="2"/>
    </row>
    <row r="208" spans="1:15">
      <c r="A208" s="146" t="s">
        <v>149</v>
      </c>
      <c r="B208" s="2">
        <f>B178-ohc!G192/'Effic&amp;Sens'!$I$24</f>
        <v>0.98025629439580197</v>
      </c>
      <c r="C208" s="2">
        <f>C178-ohc!T192/'Effic&amp;Sens'!$I$24</f>
        <v>1.2679405166129325</v>
      </c>
      <c r="D208" s="2">
        <f>D178-ohc!AF192/'Effic&amp;Sens'!$I$24</f>
        <v>0.2575127938418304</v>
      </c>
      <c r="E208" s="2">
        <f>E178-ohc!AL192/'Effic&amp;Sens'!$I$24</f>
        <v>2.9346024176492326E-2</v>
      </c>
      <c r="F208" s="2">
        <f>F178-ohc!Z192/'Effic&amp;Sens'!$I$24</f>
        <v>-0.16678182105508685</v>
      </c>
      <c r="G208" s="2"/>
      <c r="H208" s="2"/>
      <c r="I208" s="2"/>
      <c r="J208" s="2"/>
      <c r="K208" s="2">
        <f>K178-ohc!AR192/'Effic&amp;Sens'!$I$24</f>
        <v>-0.31947685932259096</v>
      </c>
      <c r="L208" s="24"/>
      <c r="M208" s="66">
        <f>M178-ohc!N192/'Effic&amp;Sens'!$I$24</f>
        <v>-0.28028206078617324</v>
      </c>
      <c r="N208" s="82"/>
      <c r="O208" s="2"/>
    </row>
    <row r="209" spans="1:15">
      <c r="A209" s="146" t="s">
        <v>150</v>
      </c>
      <c r="B209" s="2">
        <f>B179-ohc!G193/'Effic&amp;Sens'!$I$24</f>
        <v>1.251867587470564</v>
      </c>
      <c r="C209" s="2">
        <f>C179-ohc!T193/'Effic&amp;Sens'!$I$24</f>
        <v>1.6238138660176469</v>
      </c>
      <c r="D209" s="2">
        <f>D179-ohc!AF193/'Effic&amp;Sens'!$I$24</f>
        <v>0.33619349606000493</v>
      </c>
      <c r="E209" s="2">
        <f>E179-ohc!AL193/'Effic&amp;Sens'!$I$24</f>
        <v>4.1265522103898777E-3</v>
      </c>
      <c r="F209" s="2">
        <f>F179-ohc!Z193/'Effic&amp;Sens'!$I$24</f>
        <v>-0.16156192969104419</v>
      </c>
      <c r="G209" s="2"/>
      <c r="H209" s="2"/>
      <c r="I209" s="2"/>
      <c r="J209" s="2"/>
      <c r="K209" s="2">
        <f>K179-ohc!AR193/'Effic&amp;Sens'!$I$24</f>
        <v>-0.35482601900270117</v>
      </c>
      <c r="L209" s="24"/>
      <c r="M209" s="66">
        <f>M179-ohc!N193/'Effic&amp;Sens'!$I$24</f>
        <v>-0.28070548487278335</v>
      </c>
      <c r="N209" s="82"/>
      <c r="O209" s="2"/>
    </row>
    <row r="210" spans="1:15">
      <c r="A210" s="147" t="s">
        <v>58</v>
      </c>
      <c r="B210" s="3">
        <f>B180-ohc!G194/'Effic&amp;Sens'!$I$24</f>
        <v>1.7827368846839375</v>
      </c>
      <c r="C210" s="3">
        <f>C180-ohc!T194/'Effic&amp;Sens'!$I$24</f>
        <v>1.8795578612088906</v>
      </c>
      <c r="D210" s="3">
        <f>D180-ohc!AF194/'Effic&amp;Sens'!$I$24</f>
        <v>0.30550729289000034</v>
      </c>
      <c r="E210" s="3">
        <f>E180-ohc!AL194/'Effic&amp;Sens'!$I$24</f>
        <v>5.3989036301799881E-2</v>
      </c>
      <c r="F210" s="3">
        <f>F180-ohc!Z194/'Effic&amp;Sens'!$I$24</f>
        <v>-0.21815388800171676</v>
      </c>
      <c r="G210" s="3"/>
      <c r="H210" s="3"/>
      <c r="I210" s="3"/>
      <c r="J210" s="3"/>
      <c r="K210" s="3">
        <f>K180-ohc!AR194/'Effic&amp;Sens'!$I$24</f>
        <v>-0.14392592551118852</v>
      </c>
      <c r="L210" s="29"/>
      <c r="M210" s="68">
        <f>M180-ohc!N194/'Effic&amp;Sens'!$I$24</f>
        <v>-0.35961726073439759</v>
      </c>
      <c r="N210" s="82"/>
      <c r="O210" s="2"/>
    </row>
    <row r="211" spans="1:15">
      <c r="A211" s="82"/>
      <c r="B211" s="82"/>
      <c r="C211" s="248"/>
      <c r="D211" s="273"/>
      <c r="E211" s="82"/>
      <c r="F211" s="82"/>
      <c r="G211" s="82"/>
      <c r="H211" s="82"/>
      <c r="I211" s="82"/>
      <c r="J211" s="82"/>
      <c r="K211" s="82"/>
      <c r="L211" s="274"/>
      <c r="M211" s="82"/>
      <c r="N211" s="82"/>
      <c r="O211" s="2"/>
    </row>
    <row r="212" spans="1:15">
      <c r="A212" s="2"/>
      <c r="B212" s="2"/>
      <c r="C212" s="2"/>
      <c r="D212" s="6"/>
      <c r="E212" s="2"/>
      <c r="F212" s="2"/>
      <c r="G212" s="2"/>
      <c r="H212" s="2"/>
      <c r="I212" s="2"/>
      <c r="J212" s="2"/>
      <c r="K212" s="2"/>
      <c r="M212" s="2"/>
      <c r="N212" s="2"/>
      <c r="O212" s="2"/>
    </row>
    <row r="213" spans="1:15">
      <c r="A213" s="61" t="s">
        <v>63</v>
      </c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62"/>
      <c r="M213" s="106"/>
      <c r="N213" s="107"/>
      <c r="O213" s="2"/>
    </row>
    <row r="214" spans="1:15" ht="15">
      <c r="A214" s="108" t="s">
        <v>272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1"/>
    </row>
    <row r="215" spans="1:15" ht="14.25">
      <c r="A215" s="20" t="s">
        <v>68</v>
      </c>
      <c r="B215" s="109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1"/>
    </row>
    <row r="216" spans="1:15">
      <c r="A216" s="20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1"/>
    </row>
    <row r="217" spans="1:15">
      <c r="A217" s="20" t="s">
        <v>64</v>
      </c>
      <c r="B217" s="24" t="s">
        <v>65</v>
      </c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1"/>
    </row>
    <row r="218" spans="1:15">
      <c r="A218" s="20" t="s">
        <v>66</v>
      </c>
      <c r="B218" s="24" t="s">
        <v>59</v>
      </c>
      <c r="C218" s="24" t="s">
        <v>47</v>
      </c>
      <c r="D218" s="24" t="s">
        <v>48</v>
      </c>
      <c r="E218" s="24" t="s">
        <v>49</v>
      </c>
      <c r="F218" s="24" t="s">
        <v>61</v>
      </c>
      <c r="G218" s="24"/>
      <c r="H218" s="24"/>
      <c r="I218" s="24"/>
      <c r="J218" s="24"/>
      <c r="K218" s="24" t="s">
        <v>62</v>
      </c>
      <c r="L218" s="24"/>
      <c r="M218" s="24" t="s">
        <v>60</v>
      </c>
      <c r="N218" s="21" t="s">
        <v>56</v>
      </c>
    </row>
    <row r="219" spans="1:15">
      <c r="A219" s="20">
        <v>1</v>
      </c>
      <c r="B219" s="24">
        <v>2.93</v>
      </c>
      <c r="C219" s="6">
        <v>3.4</v>
      </c>
      <c r="D219" s="24">
        <v>0.41</v>
      </c>
      <c r="E219" s="24">
        <v>0.27</v>
      </c>
      <c r="F219" s="24">
        <v>-0.15</v>
      </c>
      <c r="G219" s="24"/>
      <c r="H219" s="24"/>
      <c r="I219" s="24"/>
      <c r="J219" s="24"/>
      <c r="K219" s="24">
        <v>0.38</v>
      </c>
      <c r="L219" s="24"/>
      <c r="M219" s="24">
        <v>-1.27</v>
      </c>
      <c r="N219" s="21">
        <f>SUM(C219:M219)</f>
        <v>3.0400000000000005</v>
      </c>
    </row>
    <row r="220" spans="1:15">
      <c r="A220" s="20">
        <v>2</v>
      </c>
      <c r="B220" s="24">
        <v>2.74</v>
      </c>
      <c r="C220" s="24">
        <v>3.44</v>
      </c>
      <c r="D220" s="24">
        <v>0.33</v>
      </c>
      <c r="E220" s="24">
        <v>0.31</v>
      </c>
      <c r="F220" s="24">
        <v>-0.12</v>
      </c>
      <c r="G220" s="24"/>
      <c r="H220" s="24"/>
      <c r="I220" s="24"/>
      <c r="J220" s="24"/>
      <c r="K220" s="6">
        <v>0.3</v>
      </c>
      <c r="L220" s="24"/>
      <c r="M220" s="24">
        <v>-1.37</v>
      </c>
      <c r="N220" s="21">
        <f t="shared" ref="N220:N221" si="28">SUM(C220:M220)</f>
        <v>2.8899999999999997</v>
      </c>
    </row>
    <row r="221" spans="1:15">
      <c r="A221" s="67">
        <v>3</v>
      </c>
      <c r="B221" s="29">
        <v>2.84</v>
      </c>
      <c r="C221" s="29">
        <v>3.32</v>
      </c>
      <c r="D221" s="29">
        <v>0.39</v>
      </c>
      <c r="E221" s="29">
        <v>0.31</v>
      </c>
      <c r="F221" s="29">
        <v>-0.09</v>
      </c>
      <c r="G221" s="29"/>
      <c r="H221" s="29"/>
      <c r="I221" s="29"/>
      <c r="J221" s="29"/>
      <c r="K221" s="29">
        <v>0.35</v>
      </c>
      <c r="L221" s="29"/>
      <c r="M221" s="29">
        <v>-1.23</v>
      </c>
      <c r="N221" s="25">
        <f t="shared" si="28"/>
        <v>3.0499999999999994</v>
      </c>
    </row>
    <row r="222" spans="1:15">
      <c r="A222" t="s">
        <v>67</v>
      </c>
      <c r="B222" s="28">
        <f>AVERAGE(B219:B221)</f>
        <v>2.8366666666666664</v>
      </c>
      <c r="C222" s="28">
        <f>AVERAGE(C219:C221)</f>
        <v>3.3866666666666667</v>
      </c>
      <c r="D222" s="28">
        <f>AVERAGE(D219:D221)</f>
        <v>0.37666666666666665</v>
      </c>
      <c r="E222" s="28">
        <f>AVERAGE(E219:E221)</f>
        <v>0.29666666666666669</v>
      </c>
      <c r="F222" s="28">
        <f t="shared" ref="F222" si="29">AVERAGE(F219:F221)</f>
        <v>-0.12</v>
      </c>
      <c r="K222" s="28">
        <f>AVERAGE(K219:K221)</f>
        <v>0.34333333333333327</v>
      </c>
      <c r="M222" s="28">
        <f>AVERAGE(M219:M221)</f>
        <v>-1.29</v>
      </c>
      <c r="N222" s="28">
        <f>AVERAGE(N219:N221)</f>
        <v>2.9933333333333327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61"/>
  <sheetViews>
    <sheetView zoomScale="90" zoomScaleNormal="90" workbookViewId="0">
      <pane xSplit="1" ySplit="3" topLeftCell="AH4" activePane="bottomRight" state="frozen"/>
      <selection pane="topRight" activeCell="B1" sqref="B1"/>
      <selection pane="bottomLeft" activeCell="A3" sqref="A3"/>
      <selection pane="bottomRight" activeCell="AV46" sqref="AV46"/>
    </sheetView>
  </sheetViews>
  <sheetFormatPr defaultRowHeight="12.75"/>
  <cols>
    <col min="1" max="1" width="9.42578125" customWidth="1"/>
    <col min="6" max="6" width="8.28515625" customWidth="1"/>
    <col min="7" max="8" width="7.7109375" customWidth="1"/>
    <col min="9" max="9" width="12.42578125" customWidth="1"/>
    <col min="10" max="10" width="11" customWidth="1"/>
    <col min="11" max="11" width="2.5703125" customWidth="1"/>
    <col min="12" max="12" width="11" customWidth="1"/>
    <col min="14" max="14" width="10.7109375" customWidth="1"/>
    <col min="15" max="15" width="2.42578125" customWidth="1"/>
    <col min="16" max="16" width="13.42578125" customWidth="1"/>
    <col min="17" max="17" width="9.7109375" customWidth="1"/>
    <col min="18" max="18" width="2.140625" customWidth="1"/>
    <col min="19" max="19" width="11" customWidth="1"/>
    <col min="20" max="20" width="2.7109375" customWidth="1"/>
    <col min="21" max="21" width="10.85546875" customWidth="1"/>
    <col min="22" max="22" width="10.42578125" customWidth="1"/>
    <col min="23" max="23" width="11.7109375" customWidth="1"/>
    <col min="24" max="24" width="12.7109375" customWidth="1"/>
    <col min="25" max="26" width="12.28515625" customWidth="1"/>
    <col min="27" max="27" width="10.5703125" customWidth="1"/>
    <col min="28" max="28" width="14.85546875" customWidth="1"/>
    <col min="29" max="29" width="17.85546875" customWidth="1"/>
    <col min="30" max="30" width="8.42578125" customWidth="1"/>
    <col min="31" max="31" width="11.5703125" customWidth="1"/>
    <col min="32" max="32" width="11.140625" customWidth="1"/>
    <col min="33" max="33" width="12.28515625" customWidth="1"/>
    <col min="34" max="34" width="12.5703125" customWidth="1"/>
    <col min="35" max="35" width="10.85546875" customWidth="1"/>
    <col min="36" max="36" width="15.7109375" customWidth="1"/>
    <col min="37" max="37" width="2.5703125" customWidth="1"/>
    <col min="38" max="38" width="13.42578125" customWidth="1"/>
    <col min="39" max="39" width="13.140625" customWidth="1"/>
    <col min="40" max="40" width="10" customWidth="1"/>
    <col min="41" max="41" width="11.28515625" customWidth="1"/>
    <col min="42" max="42" width="12.7109375" customWidth="1"/>
    <col min="43" max="43" width="2.5703125" customWidth="1"/>
    <col min="44" max="44" width="13.7109375" customWidth="1"/>
    <col min="45" max="46" width="9.85546875" customWidth="1"/>
    <col min="47" max="47" width="13.85546875" customWidth="1"/>
    <col min="48" max="48" width="15" customWidth="1"/>
    <col min="49" max="49" width="13.5703125" customWidth="1"/>
    <col min="50" max="50" width="8.42578125" customWidth="1"/>
    <col min="51" max="51" width="15" customWidth="1"/>
  </cols>
  <sheetData>
    <row r="1" spans="1:51">
      <c r="V1" s="8" t="s">
        <v>72</v>
      </c>
      <c r="W1" s="8" t="s">
        <v>72</v>
      </c>
      <c r="Y1" s="37" t="s">
        <v>153</v>
      </c>
      <c r="Z1" s="7" t="s">
        <v>69</v>
      </c>
      <c r="AA1" s="7" t="s">
        <v>70</v>
      </c>
    </row>
    <row r="2" spans="1:51">
      <c r="J2" s="9"/>
      <c r="K2" s="9"/>
      <c r="V2" s="7" t="s">
        <v>69</v>
      </c>
      <c r="W2" s="7" t="s">
        <v>70</v>
      </c>
      <c r="X2" s="7" t="s">
        <v>71</v>
      </c>
      <c r="Y2" s="41">
        <v>1.4</v>
      </c>
      <c r="Z2" s="1">
        <f>$Y2/V$3</f>
        <v>0.34146341463414637</v>
      </c>
      <c r="AA2" s="1">
        <f>$Y2/W$3</f>
        <v>0.34146341463414637</v>
      </c>
    </row>
    <row r="3" spans="1:51">
      <c r="L3" s="9" t="s">
        <v>217</v>
      </c>
      <c r="V3" s="40">
        <v>4.0999999999999996</v>
      </c>
      <c r="W3" s="40">
        <v>4.0999999999999996</v>
      </c>
      <c r="X3" s="7" t="s">
        <v>73</v>
      </c>
      <c r="Y3" s="42">
        <v>2.2999999999999998</v>
      </c>
      <c r="Z3" s="1">
        <f>$Y3/V$3</f>
        <v>0.56097560975609762</v>
      </c>
      <c r="AA3" s="1">
        <f>$Y3/W$3</f>
        <v>0.56097560975609762</v>
      </c>
    </row>
    <row r="5" spans="1:51" ht="15">
      <c r="A5" s="226" t="s">
        <v>320</v>
      </c>
      <c r="W5" s="316" t="s">
        <v>273</v>
      </c>
    </row>
    <row r="6" spans="1:51">
      <c r="A6" s="61"/>
      <c r="B6" s="62"/>
      <c r="C6" s="69" t="s">
        <v>74</v>
      </c>
      <c r="D6" s="62"/>
      <c r="E6" s="62"/>
      <c r="F6" s="62"/>
      <c r="G6" s="62"/>
      <c r="H6" s="55"/>
      <c r="L6" s="18" t="s">
        <v>324</v>
      </c>
      <c r="M6" s="234" t="s">
        <v>75</v>
      </c>
      <c r="N6" s="55"/>
      <c r="W6" s="317" t="s">
        <v>325</v>
      </c>
      <c r="AK6" s="8"/>
      <c r="AM6" s="8"/>
      <c r="AN6" s="7"/>
    </row>
    <row r="7" spans="1:51">
      <c r="A7" s="20"/>
      <c r="B7" s="63" t="s">
        <v>75</v>
      </c>
      <c r="C7" s="24"/>
      <c r="D7" s="63" t="s">
        <v>75</v>
      </c>
      <c r="E7" s="24"/>
      <c r="F7" s="63" t="s">
        <v>76</v>
      </c>
      <c r="G7" s="57"/>
      <c r="H7" s="70" t="s">
        <v>219</v>
      </c>
      <c r="I7" s="7"/>
      <c r="J7" s="7"/>
      <c r="K7" s="7"/>
      <c r="L7" s="78" t="s">
        <v>79</v>
      </c>
      <c r="M7" s="56" t="s">
        <v>78</v>
      </c>
      <c r="N7" s="72" t="s">
        <v>79</v>
      </c>
      <c r="P7" s="74" t="s">
        <v>79</v>
      </c>
      <c r="Q7" s="32" t="s">
        <v>78</v>
      </c>
      <c r="R7" s="57"/>
      <c r="S7" s="229" t="s">
        <v>317</v>
      </c>
      <c r="U7" s="74" t="s">
        <v>79</v>
      </c>
      <c r="V7" s="19" t="s">
        <v>163</v>
      </c>
      <c r="W7" s="318" t="s">
        <v>78</v>
      </c>
      <c r="X7" s="299" t="s">
        <v>268</v>
      </c>
      <c r="Y7" s="77" t="s">
        <v>78</v>
      </c>
      <c r="Z7" s="19" t="s">
        <v>271</v>
      </c>
      <c r="AA7" s="75" t="s">
        <v>78</v>
      </c>
      <c r="AB7" s="216" t="s">
        <v>237</v>
      </c>
      <c r="AC7" s="75" t="s">
        <v>256</v>
      </c>
      <c r="AD7" s="65"/>
      <c r="AE7" s="74" t="s">
        <v>79</v>
      </c>
      <c r="AF7" s="19" t="s">
        <v>93</v>
      </c>
      <c r="AG7" s="19" t="s">
        <v>303</v>
      </c>
      <c r="AH7" s="19" t="s">
        <v>268</v>
      </c>
      <c r="AI7" s="32" t="s">
        <v>78</v>
      </c>
      <c r="AJ7" s="57"/>
      <c r="AK7" s="8"/>
      <c r="AL7" s="61"/>
      <c r="AM7" s="91" t="s">
        <v>227</v>
      </c>
      <c r="AN7" s="85"/>
      <c r="AO7" s="55"/>
      <c r="AP7" s="24"/>
      <c r="AQ7" s="24"/>
      <c r="AR7" s="61"/>
      <c r="AS7" s="91"/>
      <c r="AT7" s="91" t="s">
        <v>228</v>
      </c>
      <c r="AU7" s="62"/>
      <c r="AV7" s="55"/>
      <c r="AW7" s="24"/>
      <c r="AX7" s="24"/>
      <c r="AY7" s="216" t="s">
        <v>316</v>
      </c>
    </row>
    <row r="8" spans="1:51">
      <c r="A8" s="20" t="s">
        <v>81</v>
      </c>
      <c r="B8" s="65" t="s">
        <v>82</v>
      </c>
      <c r="C8" s="65" t="s">
        <v>82</v>
      </c>
      <c r="D8" s="57" t="s">
        <v>64</v>
      </c>
      <c r="E8" s="57" t="s">
        <v>64</v>
      </c>
      <c r="F8" s="63" t="s">
        <v>170</v>
      </c>
      <c r="G8" s="57"/>
      <c r="H8" s="70" t="s">
        <v>220</v>
      </c>
      <c r="L8" s="78" t="s">
        <v>77</v>
      </c>
      <c r="M8" s="78" t="s">
        <v>82</v>
      </c>
      <c r="N8" s="71" t="s">
        <v>83</v>
      </c>
      <c r="P8" s="56" t="s">
        <v>80</v>
      </c>
      <c r="Q8" s="64" t="s">
        <v>64</v>
      </c>
      <c r="R8" s="57"/>
      <c r="S8" s="230" t="s">
        <v>318</v>
      </c>
      <c r="U8" s="56" t="s">
        <v>86</v>
      </c>
      <c r="V8" s="57" t="s">
        <v>86</v>
      </c>
      <c r="W8" s="319" t="s">
        <v>86</v>
      </c>
      <c r="X8" s="282" t="s">
        <v>304</v>
      </c>
      <c r="Y8" s="57" t="s">
        <v>86</v>
      </c>
      <c r="Z8" s="57" t="s">
        <v>304</v>
      </c>
      <c r="AA8" s="64" t="s">
        <v>86</v>
      </c>
      <c r="AB8" s="217" t="s">
        <v>301</v>
      </c>
      <c r="AC8" s="64" t="s">
        <v>86</v>
      </c>
      <c r="AD8" s="57"/>
      <c r="AE8" s="56" t="s">
        <v>218</v>
      </c>
      <c r="AF8" s="65" t="s">
        <v>305</v>
      </c>
      <c r="AG8" s="57" t="s">
        <v>87</v>
      </c>
      <c r="AH8" s="57" t="s">
        <v>304</v>
      </c>
      <c r="AI8" s="64" t="s">
        <v>84</v>
      </c>
      <c r="AJ8" s="57"/>
      <c r="AK8" s="7"/>
      <c r="AL8" s="293"/>
      <c r="AM8" s="65" t="s">
        <v>79</v>
      </c>
      <c r="AN8" s="57"/>
      <c r="AO8" s="64" t="s">
        <v>106</v>
      </c>
      <c r="AP8" s="57"/>
      <c r="AQ8" s="57"/>
      <c r="AR8" s="78" t="s">
        <v>79</v>
      </c>
      <c r="AS8" s="65" t="s">
        <v>229</v>
      </c>
      <c r="AT8" s="282" t="s">
        <v>78</v>
      </c>
      <c r="AU8" s="57" t="s">
        <v>233</v>
      </c>
      <c r="AV8" s="64" t="s">
        <v>233</v>
      </c>
      <c r="AW8" s="57"/>
      <c r="AX8" s="57"/>
      <c r="AY8" s="217" t="s">
        <v>315</v>
      </c>
    </row>
    <row r="9" spans="1:51">
      <c r="A9" s="20"/>
      <c r="B9" s="57" t="s">
        <v>88</v>
      </c>
      <c r="C9" s="57" t="s">
        <v>89</v>
      </c>
      <c r="D9" s="57" t="s">
        <v>88</v>
      </c>
      <c r="E9" s="57" t="s">
        <v>89</v>
      </c>
      <c r="F9" s="57" t="s">
        <v>90</v>
      </c>
      <c r="G9" s="57" t="s">
        <v>89</v>
      </c>
      <c r="H9" s="64" t="s">
        <v>64</v>
      </c>
      <c r="L9" s="56" t="s">
        <v>221</v>
      </c>
      <c r="M9" s="56" t="s">
        <v>84</v>
      </c>
      <c r="N9" s="71" t="s">
        <v>225</v>
      </c>
      <c r="P9" s="56" t="s">
        <v>223</v>
      </c>
      <c r="Q9" s="64" t="s">
        <v>84</v>
      </c>
      <c r="R9" s="57"/>
      <c r="S9" s="233" t="s">
        <v>84</v>
      </c>
      <c r="U9" s="78" t="s">
        <v>152</v>
      </c>
      <c r="V9" s="24"/>
      <c r="W9" s="319" t="s">
        <v>267</v>
      </c>
      <c r="X9" s="282" t="s">
        <v>86</v>
      </c>
      <c r="Y9" s="57" t="s">
        <v>270</v>
      </c>
      <c r="Z9" s="57" t="s">
        <v>86</v>
      </c>
      <c r="AA9" s="64" t="s">
        <v>92</v>
      </c>
      <c r="AB9" s="217" t="s">
        <v>302</v>
      </c>
      <c r="AC9" s="64" t="s">
        <v>92</v>
      </c>
      <c r="AD9" s="57"/>
      <c r="AE9" s="76" t="s">
        <v>87</v>
      </c>
      <c r="AF9" s="57" t="s">
        <v>87</v>
      </c>
      <c r="AG9" s="57" t="s">
        <v>267</v>
      </c>
      <c r="AH9" s="57" t="s">
        <v>87</v>
      </c>
      <c r="AI9" s="64" t="s">
        <v>87</v>
      </c>
      <c r="AJ9" s="57"/>
      <c r="AL9" s="289" t="s">
        <v>121</v>
      </c>
      <c r="AM9" s="57" t="s">
        <v>234</v>
      </c>
      <c r="AN9" s="63" t="s">
        <v>112</v>
      </c>
      <c r="AO9" s="64" t="s">
        <v>121</v>
      </c>
      <c r="AP9" s="57"/>
      <c r="AQ9" s="57"/>
      <c r="AR9" s="56" t="s">
        <v>85</v>
      </c>
      <c r="AS9" s="65" t="s">
        <v>230</v>
      </c>
      <c r="AT9" s="282" t="s">
        <v>84</v>
      </c>
      <c r="AU9" s="57" t="s">
        <v>124</v>
      </c>
      <c r="AV9" s="64" t="s">
        <v>125</v>
      </c>
      <c r="AW9" s="57"/>
      <c r="AX9" s="57"/>
      <c r="AY9" s="217" t="s">
        <v>314</v>
      </c>
    </row>
    <row r="10" spans="1:51">
      <c r="A10" s="20" t="s">
        <v>94</v>
      </c>
      <c r="B10" s="95">
        <v>-0.88400000000000001</v>
      </c>
      <c r="C10" s="95">
        <v>-0.43</v>
      </c>
      <c r="D10" s="2">
        <v>-1.2790697674418601</v>
      </c>
      <c r="E10" s="2">
        <v>-0.42578849721706802</v>
      </c>
      <c r="F10" s="2">
        <f>SUM(Forcing!I180:J180)</f>
        <v>-0.88379679999999983</v>
      </c>
      <c r="G10" s="2">
        <f>tas!W124</f>
        <v>-0.42578890231174749</v>
      </c>
      <c r="H10" s="66">
        <f>Forcing!M222</f>
        <v>-1.29</v>
      </c>
      <c r="L10" s="20">
        <v>0.47399999999999998</v>
      </c>
      <c r="M10" s="58">
        <f t="shared" ref="M10:M16" si="0">G10/F10</f>
        <v>0.48177239645102538</v>
      </c>
      <c r="N10" s="73">
        <f t="shared" ref="N10:N16" si="1">G10/B10</f>
        <v>0.48166165419880935</v>
      </c>
      <c r="P10" s="58">
        <f t="shared" ref="P10:P16" si="2">G10/D10</f>
        <v>0.33288950544372997</v>
      </c>
      <c r="Q10" s="66">
        <f t="shared" ref="Q10:Q16" si="3">G10/H10</f>
        <v>0.3300689165207345</v>
      </c>
      <c r="R10" s="2"/>
      <c r="S10" s="231">
        <f t="shared" ref="S10:S16" si="4">M10/Q10</f>
        <v>1.4596115306142772</v>
      </c>
      <c r="U10" s="22">
        <f>L10*$V$3/$Y$2</f>
        <v>1.3881428571428571</v>
      </c>
      <c r="V10" s="24">
        <v>1.42</v>
      </c>
      <c r="W10" s="320">
        <f>tas!$W130/$Z2</f>
        <v>1.415020794363159</v>
      </c>
      <c r="X10" s="283">
        <f>tas!$W134/$Z2</f>
        <v>1.3995801991332033</v>
      </c>
      <c r="Y10" s="6">
        <f>tas!$W139/$Z2</f>
        <v>1.4249616090456627</v>
      </c>
      <c r="Z10" s="6">
        <f>tas!$W143/$Z2</f>
        <v>1.4032409330398876</v>
      </c>
      <c r="AA10" s="23">
        <f t="shared" ref="AA10:AA16" si="5">M10*$V$3/$Y$2</f>
        <v>1.41090487532086</v>
      </c>
      <c r="AB10" s="218">
        <f>$V$3/$Y$2*tas!W$112/AVERAGE(Forcing!M$171:M$180)</f>
        <v>1.3910852366982362</v>
      </c>
      <c r="AC10" s="23">
        <f>AVERAGE(tas!W$123:W$124)/AVERAGE(Forcing!M$179:M$180)/$Z$2</f>
        <v>1.3962713058833136</v>
      </c>
      <c r="AD10" s="6"/>
      <c r="AE10" s="22">
        <f t="shared" ref="AE10:AE16" si="6">N10*V$3</f>
        <v>1.9748127822151182</v>
      </c>
      <c r="AF10" s="24">
        <v>1.98</v>
      </c>
      <c r="AG10" s="6">
        <f t="shared" ref="AG10:AG16" si="7">W10*$Y$2</f>
        <v>1.9810291121084225</v>
      </c>
      <c r="AH10" s="6">
        <f t="shared" ref="AH10:AH16" si="8">X10*$Y$2</f>
        <v>1.9594122787864845</v>
      </c>
      <c r="AI10" s="23">
        <f t="shared" ref="AI10:AI16" si="9">M10*V$3</f>
        <v>1.9752668254492038</v>
      </c>
      <c r="AJ10" s="6"/>
      <c r="AL10" s="291">
        <f>Q10*$W$3/$Y$2</f>
        <v>0.96663039838215103</v>
      </c>
      <c r="AM10" s="6">
        <f t="shared" ref="AM10:AM16" si="10">P10*$W$3/$Y$2</f>
        <v>0.97489069451378063</v>
      </c>
      <c r="AN10" s="24">
        <v>0.83</v>
      </c>
      <c r="AO10" s="59">
        <f>AN10/AL10</f>
        <v>0.85865290538055772</v>
      </c>
      <c r="AP10" s="86"/>
      <c r="AQ10" s="86"/>
      <c r="AR10" s="22">
        <f t="shared" ref="AR10:AR16" si="11">P10*$W$3</f>
        <v>1.3648469723192929</v>
      </c>
      <c r="AS10" s="24">
        <v>1.3</v>
      </c>
      <c r="AT10" s="283">
        <f t="shared" ref="AT10:AT16" si="12">Q10*W$3</f>
        <v>1.3532825577350114</v>
      </c>
      <c r="AU10" s="87">
        <f t="shared" ref="AU10:AU16" si="13">AS10/AT10</f>
        <v>0.96062717469425574</v>
      </c>
      <c r="AV10" s="92">
        <f>AS10/(AN10*$Y$2)</f>
        <v>1.1187607573149743</v>
      </c>
      <c r="AW10" s="87"/>
      <c r="AX10" s="87"/>
      <c r="AY10" s="224">
        <f>AS10/AN10</f>
        <v>1.566265060240964</v>
      </c>
    </row>
    <row r="11" spans="1:51">
      <c r="A11" s="20" t="s">
        <v>95</v>
      </c>
      <c r="B11" s="2">
        <v>3.03</v>
      </c>
      <c r="C11" s="95">
        <v>1.0900000000000001</v>
      </c>
      <c r="D11" s="2">
        <v>3.3920265780730898</v>
      </c>
      <c r="E11" s="2">
        <v>1.0900000000000001</v>
      </c>
      <c r="F11" s="2">
        <f>Forcing!C180</f>
        <v>3.0734810000000001</v>
      </c>
      <c r="G11" s="2">
        <f>tas!AC124</f>
        <v>1.0956735088441107</v>
      </c>
      <c r="H11" s="66">
        <f>Forcing!C222</f>
        <v>3.3866666666666667</v>
      </c>
      <c r="L11" s="20">
        <v>0.36399999999999999</v>
      </c>
      <c r="M11" s="58">
        <f t="shared" si="0"/>
        <v>0.35649268983413618</v>
      </c>
      <c r="N11" s="73">
        <f t="shared" si="1"/>
        <v>0.36160841876043259</v>
      </c>
      <c r="P11" s="58">
        <f t="shared" si="2"/>
        <v>0.32301442327333724</v>
      </c>
      <c r="Q11" s="66">
        <f t="shared" si="3"/>
        <v>0.32352564237522957</v>
      </c>
      <c r="R11" s="2"/>
      <c r="S11" s="231">
        <f t="shared" si="4"/>
        <v>1.1018993339040217</v>
      </c>
      <c r="U11" s="22">
        <f>L11*$V$3/$Y$2</f>
        <v>1.0659999999999998</v>
      </c>
      <c r="V11" s="105">
        <v>1.07</v>
      </c>
      <c r="W11" s="320">
        <f>tas!$AC130/$Z2</f>
        <v>1.0658257328100529</v>
      </c>
      <c r="X11" s="283">
        <f>tas!$AC134/$Z2</f>
        <v>1.0361184029211039</v>
      </c>
      <c r="Y11" s="6">
        <f>tas!$AC139/$Z2</f>
        <v>1.0697917916122064</v>
      </c>
      <c r="Z11" s="6">
        <f>tas!$AC143/$Z2</f>
        <v>1.0374814918752759</v>
      </c>
      <c r="AA11" s="23">
        <f t="shared" si="5"/>
        <v>1.0440143059428275</v>
      </c>
      <c r="AB11" s="218">
        <f>$V$3/$Y$2*tas!AC$112/AVERAGE(Forcing!C$171:C$180)</f>
        <v>1.0256510195540991</v>
      </c>
      <c r="AC11" s="23">
        <f>AVERAGE(tas!AC$123:AC$124)/AVERAGE(Forcing!C$179:C$180)/$Z$2</f>
        <v>1.0348366476827269</v>
      </c>
      <c r="AD11" s="6"/>
      <c r="AE11" s="22">
        <f t="shared" si="6"/>
        <v>1.4825945169177734</v>
      </c>
      <c r="AF11" s="24">
        <v>1.49</v>
      </c>
      <c r="AG11" s="6">
        <f t="shared" si="7"/>
        <v>1.492156025934074</v>
      </c>
      <c r="AH11" s="6">
        <f t="shared" si="8"/>
        <v>1.4505657640895453</v>
      </c>
      <c r="AI11" s="23">
        <f t="shared" si="9"/>
        <v>1.4616200283199583</v>
      </c>
      <c r="AJ11" s="6"/>
      <c r="AL11" s="291">
        <f t="shared" ref="AL11:AL16" si="14">Q11*$W$3/$Y$2</f>
        <v>0.94746795267031514</v>
      </c>
      <c r="AM11" s="6">
        <f t="shared" si="10"/>
        <v>0.94597081101477332</v>
      </c>
      <c r="AN11" s="24"/>
      <c r="AO11" s="59"/>
      <c r="AP11" s="86"/>
      <c r="AQ11" s="86"/>
      <c r="AR11" s="22">
        <f t="shared" si="11"/>
        <v>1.3243591354206825</v>
      </c>
      <c r="AS11" s="24">
        <v>1.2</v>
      </c>
      <c r="AT11" s="283">
        <f t="shared" si="12"/>
        <v>1.3264551337384412</v>
      </c>
      <c r="AU11" s="87">
        <f t="shared" si="13"/>
        <v>0.90466685941947855</v>
      </c>
      <c r="AV11" s="92"/>
      <c r="AW11" s="87"/>
      <c r="AX11" s="87"/>
      <c r="AY11" s="30"/>
    </row>
    <row r="12" spans="1:51">
      <c r="A12" s="20" t="s">
        <v>96</v>
      </c>
      <c r="B12" s="2">
        <v>-0.209302325581395</v>
      </c>
      <c r="C12" s="95">
        <v>-0.11038961038961</v>
      </c>
      <c r="D12" s="2">
        <v>-0.14000000000000001</v>
      </c>
      <c r="E12" s="2">
        <v>-0.106679035250464</v>
      </c>
      <c r="F12" s="2">
        <f>Forcing!F180</f>
        <v>-0.19025300000000001</v>
      </c>
      <c r="G12" s="2">
        <f>tas!AJ124</f>
        <v>-0.1067583156298676</v>
      </c>
      <c r="H12" s="66">
        <f>Forcing!F222</f>
        <v>-0.12</v>
      </c>
      <c r="L12" s="20"/>
      <c r="M12" s="58">
        <f t="shared" si="0"/>
        <v>0.5611386712948947</v>
      </c>
      <c r="N12" s="73">
        <f t="shared" si="1"/>
        <v>0.51006750800936829</v>
      </c>
      <c r="P12" s="58">
        <f t="shared" si="2"/>
        <v>0.76255939735619704</v>
      </c>
      <c r="Q12" s="66">
        <f t="shared" si="3"/>
        <v>0.88965263024889663</v>
      </c>
      <c r="R12" s="2"/>
      <c r="S12" s="231">
        <f t="shared" si="4"/>
        <v>0.63073906850351902</v>
      </c>
      <c r="U12" s="20"/>
      <c r="V12" s="79">
        <v>3.89</v>
      </c>
      <c r="W12" s="320">
        <f>tas!$AJ130/$Z2</f>
        <v>3.8867992763706001</v>
      </c>
      <c r="X12" s="283">
        <f>tas!$AJ134/$Z2</f>
        <v>1.0251100307070018</v>
      </c>
      <c r="Y12" s="6">
        <f>tas!$AJ139/$Z2</f>
        <v>4.1432918777232741</v>
      </c>
      <c r="Z12" s="6">
        <f>tas!$AJ143/$Z2</f>
        <v>1.4376745412115344</v>
      </c>
      <c r="AA12" s="23">
        <f t="shared" si="5"/>
        <v>1.6433346802207631</v>
      </c>
      <c r="AB12" s="218">
        <f>$V$3/$Y$2*tas!AJ$112/AVERAGE(Forcing!F$171:F$180)</f>
        <v>0.89272530539923378</v>
      </c>
      <c r="AC12" s="23">
        <f>AVERAGE(tas!AJ$123:AJ$124)/AVERAGE(Forcing!F$179:F$180)/$Z$2</f>
        <v>1.4890294515355613</v>
      </c>
      <c r="AD12" s="6"/>
      <c r="AE12" s="22">
        <f t="shared" si="6"/>
        <v>2.0912767828384098</v>
      </c>
      <c r="AF12" s="24">
        <v>5.44</v>
      </c>
      <c r="AG12" s="6">
        <f t="shared" si="7"/>
        <v>5.4415189869188394</v>
      </c>
      <c r="AH12" s="6">
        <f t="shared" si="8"/>
        <v>1.4351540429898024</v>
      </c>
      <c r="AI12" s="23">
        <f t="shared" si="9"/>
        <v>2.3006685523090682</v>
      </c>
      <c r="AJ12" s="6"/>
      <c r="AL12" s="291">
        <f t="shared" si="14"/>
        <v>2.6054112743003399</v>
      </c>
      <c r="AM12" s="6">
        <f t="shared" si="10"/>
        <v>2.2332096636860053</v>
      </c>
      <c r="AN12" s="24">
        <v>1.81</v>
      </c>
      <c r="AO12" s="59">
        <f>AN12/AL12</f>
        <v>0.69470797868027934</v>
      </c>
      <c r="AP12" s="86"/>
      <c r="AQ12" s="86"/>
      <c r="AR12" s="22">
        <f t="shared" si="11"/>
        <v>3.1264935291604075</v>
      </c>
      <c r="AS12" s="24">
        <v>2.8</v>
      </c>
      <c r="AT12" s="283">
        <f t="shared" si="12"/>
        <v>3.6475757840204759</v>
      </c>
      <c r="AU12" s="331">
        <f t="shared" si="13"/>
        <v>0.76763312561356833</v>
      </c>
      <c r="AV12" s="92">
        <f>AS12/(AN12*$Y$2)</f>
        <v>1.1049723756906078</v>
      </c>
      <c r="AW12" s="87"/>
      <c r="AX12" s="87"/>
      <c r="AY12" s="224">
        <f t="shared" ref="AY12:AY16" si="15">AS12/AN12</f>
        <v>1.5469613259668507</v>
      </c>
    </row>
    <row r="13" spans="1:51">
      <c r="A13" s="20" t="s">
        <v>97</v>
      </c>
      <c r="B13" s="2">
        <f>0.435215946843854*0+0.28</f>
        <v>0.28000000000000003</v>
      </c>
      <c r="C13" s="95">
        <v>0.09</v>
      </c>
      <c r="D13" s="2">
        <v>0.41199999999999998</v>
      </c>
      <c r="E13" s="2">
        <v>9.36920222634509E-2</v>
      </c>
      <c r="F13" s="2">
        <f>Forcing!D180</f>
        <v>0.45355880000000004</v>
      </c>
      <c r="G13" s="2">
        <f>tas!AP124</f>
        <v>8.8695698654478128E-2</v>
      </c>
      <c r="H13" s="66">
        <f>Forcing!D222</f>
        <v>0.37666666666666665</v>
      </c>
      <c r="L13" s="20"/>
      <c r="M13" s="58">
        <f t="shared" si="0"/>
        <v>0.19555501658104335</v>
      </c>
      <c r="N13" s="73">
        <f t="shared" si="1"/>
        <v>0.31677035233742185</v>
      </c>
      <c r="P13" s="58">
        <f t="shared" si="2"/>
        <v>0.21528082197688866</v>
      </c>
      <c r="Q13" s="66">
        <f t="shared" si="3"/>
        <v>0.23547530616233131</v>
      </c>
      <c r="R13" s="2"/>
      <c r="S13" s="231">
        <f t="shared" si="4"/>
        <v>0.83046931658401657</v>
      </c>
      <c r="U13" s="20"/>
      <c r="V13" s="6">
        <v>0.6</v>
      </c>
      <c r="W13" s="320">
        <f>tas!$AP130/$Z2</f>
        <v>0.60130130649646696</v>
      </c>
      <c r="X13" s="283">
        <f>tas!$AP134/$Z2</f>
        <v>0.70254952127810744</v>
      </c>
      <c r="Y13" s="6">
        <f>tas!$AP139/$Z2</f>
        <v>0.65938171309149074</v>
      </c>
      <c r="Z13" s="6">
        <f>tas!$AP143/$Z2</f>
        <v>0.72672011290847427</v>
      </c>
      <c r="AA13" s="23">
        <f t="shared" si="5"/>
        <v>0.57269683427305551</v>
      </c>
      <c r="AB13" s="218">
        <f>$V$3/$Y$2*tas!AP$112/AVERAGE(Forcing!D$171:D$180)</f>
        <v>0.754017770124362</v>
      </c>
      <c r="AC13" s="23">
        <f>AVERAGE(tas!AP$123:AP$124)/AVERAGE(Forcing!D$179:D$180)/$Z$2</f>
        <v>0.63982083121542777</v>
      </c>
      <c r="AD13" s="6"/>
      <c r="AE13" s="22">
        <f t="shared" si="6"/>
        <v>1.2987584445834295</v>
      </c>
      <c r="AF13" s="24">
        <v>0.84</v>
      </c>
      <c r="AG13" s="6">
        <f t="shared" si="7"/>
        <v>0.84182182909505365</v>
      </c>
      <c r="AH13" s="6">
        <f t="shared" si="8"/>
        <v>0.9835693297893503</v>
      </c>
      <c r="AI13" s="23">
        <f t="shared" si="9"/>
        <v>0.80177556798227767</v>
      </c>
      <c r="AJ13" s="6"/>
      <c r="AL13" s="291">
        <f t="shared" si="14"/>
        <v>0.68960625376111306</v>
      </c>
      <c r="AM13" s="6">
        <f t="shared" si="10"/>
        <v>0.63046526436088823</v>
      </c>
      <c r="AN13" s="24">
        <v>0.53</v>
      </c>
      <c r="AO13" s="59">
        <f>AN13/AL13</f>
        <v>0.76855451514451845</v>
      </c>
      <c r="AP13" s="86"/>
      <c r="AQ13" s="86"/>
      <c r="AR13" s="22">
        <f t="shared" si="11"/>
        <v>0.88265137010524342</v>
      </c>
      <c r="AS13" s="24">
        <v>0.8</v>
      </c>
      <c r="AT13" s="283">
        <f t="shared" si="12"/>
        <v>0.96544875526555829</v>
      </c>
      <c r="AU13" s="331">
        <f t="shared" si="13"/>
        <v>0.82863020500756712</v>
      </c>
      <c r="AV13" s="92">
        <f>AS13/(AN13*$Y$2)</f>
        <v>1.0781671159029651</v>
      </c>
      <c r="AW13" s="87"/>
      <c r="AX13" s="87"/>
      <c r="AY13" s="224">
        <f t="shared" si="15"/>
        <v>1.5094339622641511</v>
      </c>
    </row>
    <row r="14" spans="1:51">
      <c r="A14" s="20" t="s">
        <v>98</v>
      </c>
      <c r="B14" s="2">
        <v>6.9767441860465199E-2</v>
      </c>
      <c r="C14" s="96">
        <v>0.04</v>
      </c>
      <c r="D14" s="2">
        <v>0.26600000000000001</v>
      </c>
      <c r="E14" s="2">
        <v>4.17439703153989E-2</v>
      </c>
      <c r="F14" s="2">
        <f>Forcing!E180</f>
        <v>6.5675200000000017E-2</v>
      </c>
      <c r="G14" s="2">
        <f>tas!AV124</f>
        <v>3.7757483475079373E-2</v>
      </c>
      <c r="H14" s="66">
        <f>Forcing!E222</f>
        <v>0.29666666666666669</v>
      </c>
      <c r="L14" s="20"/>
      <c r="M14" s="58">
        <f t="shared" si="0"/>
        <v>0.57491234857418572</v>
      </c>
      <c r="N14" s="73">
        <f t="shared" si="1"/>
        <v>0.54119059647613699</v>
      </c>
      <c r="P14" s="58">
        <f t="shared" si="2"/>
        <v>0.14194542659804274</v>
      </c>
      <c r="Q14" s="66">
        <f t="shared" si="3"/>
        <v>0.1272724162081327</v>
      </c>
      <c r="R14" s="2"/>
      <c r="S14" s="231">
        <f t="shared" si="4"/>
        <v>4.5171794934262337</v>
      </c>
      <c r="U14" s="20"/>
      <c r="V14" s="24">
        <v>1.53</v>
      </c>
      <c r="W14" s="320">
        <f>tas!$AV130/$Z2</f>
        <v>1.5292285876072489</v>
      </c>
      <c r="X14" s="283">
        <f>tas!$AV134/$Z2</f>
        <v>1.820321475242944</v>
      </c>
      <c r="Y14" s="6">
        <f>tas!$AV139/$Z2</f>
        <v>1.9899175082313743</v>
      </c>
      <c r="Z14" s="6">
        <f>tas!$AV143/$Z2</f>
        <v>2.1776912878707084</v>
      </c>
      <c r="AA14" s="23">
        <f t="shared" si="5"/>
        <v>1.6836718779672584</v>
      </c>
      <c r="AB14" s="218">
        <f>$V$3/$Y$2*tas!AV$112/AVERAGE(Forcing!E$171:E$180)</f>
        <v>2.4230773863493491</v>
      </c>
      <c r="AC14" s="23">
        <f>AVERAGE(tas!AV$123:AV$124)/AVERAGE(Forcing!E$179:E$180)/$Z$2</f>
        <v>1.7477221346841796</v>
      </c>
      <c r="AD14" s="6"/>
      <c r="AE14" s="22">
        <f t="shared" si="6"/>
        <v>2.2188814455521615</v>
      </c>
      <c r="AF14" s="24">
        <v>2.14</v>
      </c>
      <c r="AG14" s="6">
        <f t="shared" si="7"/>
        <v>2.1409200226501484</v>
      </c>
      <c r="AH14" s="6">
        <f t="shared" si="8"/>
        <v>2.5484500653401212</v>
      </c>
      <c r="AI14" s="23">
        <f t="shared" si="9"/>
        <v>2.3571406291541614</v>
      </c>
      <c r="AJ14" s="6"/>
      <c r="AL14" s="291">
        <f t="shared" si="14"/>
        <v>0.3727263617523886</v>
      </c>
      <c r="AM14" s="6">
        <f t="shared" si="10"/>
        <v>0.41569732075141086</v>
      </c>
      <c r="AN14" s="24">
        <v>0.35</v>
      </c>
      <c r="AO14" s="59">
        <f>AN14/AL14</f>
        <v>0.93902668529926436</v>
      </c>
      <c r="AP14" s="86"/>
      <c r="AQ14" s="86"/>
      <c r="AR14" s="22">
        <f t="shared" si="11"/>
        <v>0.5819762490519752</v>
      </c>
      <c r="AS14" s="24">
        <v>0.5</v>
      </c>
      <c r="AT14" s="283">
        <f t="shared" si="12"/>
        <v>0.521816906453344</v>
      </c>
      <c r="AU14" s="331">
        <f t="shared" si="13"/>
        <v>0.95819049520333111</v>
      </c>
      <c r="AV14" s="92">
        <f>AS14/(AN14*$Y$2)</f>
        <v>1.0204081632653064</v>
      </c>
      <c r="AW14" s="87"/>
      <c r="AX14" s="87"/>
      <c r="AY14" s="224">
        <f t="shared" si="15"/>
        <v>1.4285714285714286</v>
      </c>
    </row>
    <row r="15" spans="1:51">
      <c r="A15" s="20" t="s">
        <v>99</v>
      </c>
      <c r="B15" s="2">
        <v>0.30232558139534899</v>
      </c>
      <c r="C15" s="95">
        <v>7.0000000000000007E-2</v>
      </c>
      <c r="D15" s="2">
        <v>0.37541528239202698</v>
      </c>
      <c r="E15" s="2">
        <v>7.1428571428571605E-2</v>
      </c>
      <c r="F15" s="2">
        <f>Forcing!K180</f>
        <v>7.5878000000000013E-3</v>
      </c>
      <c r="G15" s="2">
        <f>tas!BB124</f>
        <v>6.8532040342859035E-2</v>
      </c>
      <c r="H15" s="66">
        <f>Forcing!K222</f>
        <v>0.34333333333333327</v>
      </c>
      <c r="L15" s="20"/>
      <c r="M15" s="58">
        <f t="shared" si="0"/>
        <v>9.0318722611111291</v>
      </c>
      <c r="N15" s="73">
        <f t="shared" si="1"/>
        <v>0.22668290267253363</v>
      </c>
      <c r="P15" s="58">
        <f t="shared" si="2"/>
        <v>0.18254994816991635</v>
      </c>
      <c r="Q15" s="66">
        <f t="shared" si="3"/>
        <v>0.19960788449376421</v>
      </c>
      <c r="R15" s="2"/>
      <c r="S15" s="231">
        <f t="shared" si="4"/>
        <v>45.248073662106705</v>
      </c>
      <c r="U15" s="20"/>
      <c r="V15" s="24">
        <v>0.56000000000000005</v>
      </c>
      <c r="W15" s="320">
        <f>tas!$BB130/$Z2</f>
        <v>0.55646579063175849</v>
      </c>
      <c r="X15" s="283">
        <f>tas!$BB134/$Z2</f>
        <v>0.312160617258255</v>
      </c>
      <c r="Y15" s="6">
        <f>tas!$BB139/$Z2</f>
        <v>0.63711820713964096</v>
      </c>
      <c r="Z15" s="6">
        <f>tas!$BB143/$Z2</f>
        <v>0.65352089743183928</v>
      </c>
      <c r="AA15" s="23">
        <f t="shared" si="5"/>
        <v>26.450483050396876</v>
      </c>
      <c r="AB15" s="218">
        <f>$V$3/$Y$2*tas!BB$112/AVERAGE(Forcing!K$171:K$180)</f>
        <v>-1.83797821329897E-2</v>
      </c>
      <c r="AC15" s="23">
        <f>AVERAGE(tas!BB$123:BB$124)/AVERAGE(Forcing!K$179:K$180)/$Z$2</f>
        <v>8.986698288965371E-2</v>
      </c>
      <c r="AD15" s="6"/>
      <c r="AE15" s="22">
        <f t="shared" si="6"/>
        <v>0.92939990095738778</v>
      </c>
      <c r="AF15" s="24">
        <v>0.78</v>
      </c>
      <c r="AG15" s="6">
        <f t="shared" si="7"/>
        <v>0.7790521068844618</v>
      </c>
      <c r="AH15" s="6">
        <f t="shared" si="8"/>
        <v>0.437024864161557</v>
      </c>
      <c r="AI15" s="23">
        <f t="shared" si="9"/>
        <v>37.030676270555624</v>
      </c>
      <c r="AJ15" s="6"/>
      <c r="AL15" s="291">
        <f t="shared" si="14"/>
        <v>0.58456594744602375</v>
      </c>
      <c r="AM15" s="6">
        <f t="shared" si="10"/>
        <v>0.53461056249761219</v>
      </c>
      <c r="AN15" s="24">
        <v>0.45</v>
      </c>
      <c r="AO15" s="59">
        <f>AN15/AL15</f>
        <v>0.7698019393125034</v>
      </c>
      <c r="AP15" s="86"/>
      <c r="AQ15" s="86"/>
      <c r="AR15" s="22">
        <f t="shared" si="11"/>
        <v>0.74845478749665695</v>
      </c>
      <c r="AS15" s="24">
        <v>0.7</v>
      </c>
      <c r="AT15" s="283">
        <f t="shared" si="12"/>
        <v>0.81839232642443316</v>
      </c>
      <c r="AU15" s="87">
        <f t="shared" si="13"/>
        <v>0.85533548812500382</v>
      </c>
      <c r="AV15" s="92">
        <f>AS15/(AN15*$Y$2)</f>
        <v>1.1111111111111109</v>
      </c>
      <c r="AW15" s="87"/>
      <c r="AX15" s="87"/>
      <c r="AY15" s="224">
        <f t="shared" si="15"/>
        <v>1.5555555555555554</v>
      </c>
    </row>
    <row r="16" spans="1:51">
      <c r="A16" s="104" t="s">
        <v>161</v>
      </c>
      <c r="B16" s="2">
        <v>3.05</v>
      </c>
      <c r="C16" s="2">
        <v>0.83580705009276401</v>
      </c>
      <c r="D16" s="2">
        <v>2.93</v>
      </c>
      <c r="E16" s="2">
        <v>0.83951762523191098</v>
      </c>
      <c r="F16" s="2">
        <f>Forcing!B180</f>
        <v>2.7532519999999998</v>
      </c>
      <c r="G16" s="2">
        <f>tas!P124</f>
        <v>0.83832983191095367</v>
      </c>
      <c r="H16" s="66">
        <f>Forcing!B222</f>
        <v>2.8366666666666664</v>
      </c>
      <c r="L16" s="67">
        <v>0.29699999999999999</v>
      </c>
      <c r="M16" s="60">
        <f t="shared" si="0"/>
        <v>0.30448714171857633</v>
      </c>
      <c r="N16" s="83">
        <f t="shared" si="1"/>
        <v>0.2748622399708045</v>
      </c>
      <c r="P16" s="60">
        <f t="shared" si="2"/>
        <v>0.28611939655663948</v>
      </c>
      <c r="Q16" s="68">
        <f t="shared" si="3"/>
        <v>0.29553343075591787</v>
      </c>
      <c r="R16" s="2"/>
      <c r="S16" s="232">
        <f t="shared" si="4"/>
        <v>1.0302967787426167</v>
      </c>
      <c r="U16" s="26">
        <f>L16*$V$3/$Y$2</f>
        <v>0.86978571428571416</v>
      </c>
      <c r="V16" s="29">
        <v>0.87</v>
      </c>
      <c r="W16" s="322">
        <f>tas!$P130/$Z2</f>
        <v>0.87478135325749629</v>
      </c>
      <c r="X16" s="284">
        <f>tas!$P134/$Z2</f>
        <v>0.92458594199860777</v>
      </c>
      <c r="Y16" s="28">
        <f>tas!$P139/$Z2</f>
        <v>0.88717396864636699</v>
      </c>
      <c r="Z16" s="28">
        <f>tas!$P143/$Z2</f>
        <v>0.92880762068139322</v>
      </c>
      <c r="AA16" s="27">
        <f t="shared" si="5"/>
        <v>0.89171234360440199</v>
      </c>
      <c r="AB16" s="219">
        <f>$V$3/$Y$2*tas!P$112/AVERAGE(Forcing!B$171:B$180)</f>
        <v>0.94336297884347131</v>
      </c>
      <c r="AC16" s="27">
        <f>AVERAGE(tas!P$123:P$124)/AVERAGE(Forcing!B$179:B$180)/$Z$2</f>
        <v>0.91749357481014082</v>
      </c>
      <c r="AD16" s="6"/>
      <c r="AE16" s="26">
        <f t="shared" si="6"/>
        <v>1.1269351838802983</v>
      </c>
      <c r="AF16" s="29">
        <v>1.22</v>
      </c>
      <c r="AG16" s="28">
        <f t="shared" si="7"/>
        <v>1.2246938945604948</v>
      </c>
      <c r="AH16" s="28">
        <f t="shared" si="8"/>
        <v>1.2944203187980508</v>
      </c>
      <c r="AI16" s="27">
        <f t="shared" si="9"/>
        <v>1.2483972810461628</v>
      </c>
      <c r="AJ16" s="6"/>
      <c r="AL16" s="292">
        <f t="shared" si="14"/>
        <v>0.86549076149947368</v>
      </c>
      <c r="AM16" s="28">
        <f t="shared" si="10"/>
        <v>0.83792108991587277</v>
      </c>
      <c r="AN16" s="29">
        <v>0.71</v>
      </c>
      <c r="AO16" s="84">
        <f>AN16/AL16</f>
        <v>0.82034382293106856</v>
      </c>
      <c r="AP16" s="86"/>
      <c r="AQ16" s="86"/>
      <c r="AR16" s="26">
        <f t="shared" si="11"/>
        <v>1.1730895258822218</v>
      </c>
      <c r="AS16" s="29">
        <v>1.1000000000000001</v>
      </c>
      <c r="AT16" s="284">
        <f t="shared" si="12"/>
        <v>1.2116870660992631</v>
      </c>
      <c r="AU16" s="88">
        <f t="shared" si="13"/>
        <v>0.90782515616114245</v>
      </c>
      <c r="AV16" s="93">
        <f>AS16/(AN16*$Y$2)</f>
        <v>1.1066398390342054</v>
      </c>
      <c r="AW16" s="87"/>
      <c r="AX16" s="87"/>
      <c r="AY16" s="225">
        <f t="shared" si="15"/>
        <v>1.5492957746478875</v>
      </c>
    </row>
    <row r="17" spans="1:51" ht="6.75" customHeight="1">
      <c r="A17" s="20"/>
      <c r="B17" s="2"/>
      <c r="C17" s="24"/>
      <c r="D17" s="24"/>
      <c r="E17" s="24"/>
      <c r="F17" s="2"/>
      <c r="G17" s="24"/>
      <c r="H17" s="21"/>
      <c r="AD17" s="24"/>
      <c r="AK17" s="12"/>
      <c r="AU17" s="12"/>
      <c r="AV17" s="12"/>
      <c r="AW17" s="12"/>
      <c r="AX17" s="12"/>
    </row>
    <row r="18" spans="1:51">
      <c r="A18" s="179" t="s">
        <v>235</v>
      </c>
      <c r="B18" s="3">
        <f>SUM(B10:B15)</f>
        <v>2.5887906976744191</v>
      </c>
      <c r="C18" s="3">
        <f t="shared" ref="C18:G18" si="16">SUM(C10:C15)</f>
        <v>0.74961038961039006</v>
      </c>
      <c r="D18" s="3">
        <f t="shared" si="16"/>
        <v>3.0263720930232565</v>
      </c>
      <c r="E18" s="3">
        <f t="shared" si="16"/>
        <v>0.76439703153988947</v>
      </c>
      <c r="F18" s="3">
        <f t="shared" si="16"/>
        <v>2.5262530000000001</v>
      </c>
      <c r="G18" s="3">
        <f t="shared" si="16"/>
        <v>0.75811151337491212</v>
      </c>
      <c r="H18" s="68">
        <f>SUM(H10:H15)</f>
        <v>2.9933333333333332</v>
      </c>
      <c r="AD18" s="24"/>
    </row>
    <row r="19" spans="1:51">
      <c r="A19" s="24"/>
      <c r="B19" s="2"/>
      <c r="C19" s="2"/>
      <c r="D19" s="2"/>
      <c r="E19" s="2"/>
      <c r="F19" s="2"/>
      <c r="G19" s="2"/>
      <c r="H19" s="2"/>
      <c r="AD19" s="24"/>
    </row>
    <row r="20" spans="1:51" ht="15">
      <c r="A20" s="226" t="s">
        <v>319</v>
      </c>
      <c r="B20" s="2"/>
      <c r="C20" s="2"/>
      <c r="D20" s="2"/>
      <c r="E20" s="2"/>
      <c r="F20" s="2"/>
      <c r="G20" s="2"/>
      <c r="H20" s="2"/>
      <c r="W20" s="316" t="s">
        <v>273</v>
      </c>
      <c r="AD20" s="24"/>
    </row>
    <row r="21" spans="1:51" ht="14.25" customHeight="1">
      <c r="A21" s="61"/>
      <c r="B21" s="62"/>
      <c r="C21" s="69" t="s">
        <v>74</v>
      </c>
      <c r="D21" s="62"/>
      <c r="E21" s="62"/>
      <c r="F21" s="62"/>
      <c r="G21" s="62"/>
      <c r="H21" s="62"/>
      <c r="I21" s="62"/>
      <c r="J21" s="55"/>
      <c r="L21" s="18" t="s">
        <v>324</v>
      </c>
      <c r="M21" s="234" t="s">
        <v>75</v>
      </c>
      <c r="N21" s="55"/>
      <c r="W21" s="317" t="s">
        <v>325</v>
      </c>
      <c r="AD21" s="24"/>
    </row>
    <row r="22" spans="1:51">
      <c r="A22" s="20"/>
      <c r="B22" s="63" t="s">
        <v>75</v>
      </c>
      <c r="C22" s="24"/>
      <c r="D22" s="63" t="s">
        <v>75</v>
      </c>
      <c r="E22" s="24"/>
      <c r="F22" s="63" t="s">
        <v>76</v>
      </c>
      <c r="G22" s="57"/>
      <c r="H22" s="81" t="s">
        <v>116</v>
      </c>
      <c r="I22" s="24" t="s">
        <v>210</v>
      </c>
      <c r="J22" s="64" t="s">
        <v>78</v>
      </c>
      <c r="L22" s="78" t="s">
        <v>79</v>
      </c>
      <c r="M22" s="235" t="s">
        <v>100</v>
      </c>
      <c r="N22" s="70" t="s">
        <v>79</v>
      </c>
      <c r="P22" s="74" t="s">
        <v>79</v>
      </c>
      <c r="Q22" s="32" t="s">
        <v>102</v>
      </c>
      <c r="R22" s="57"/>
      <c r="S22" s="229" t="s">
        <v>317</v>
      </c>
      <c r="U22" s="74" t="s">
        <v>79</v>
      </c>
      <c r="V22" s="19" t="s">
        <v>163</v>
      </c>
      <c r="W22" s="318" t="s">
        <v>78</v>
      </c>
      <c r="X22" s="308" t="s">
        <v>268</v>
      </c>
      <c r="Y22" s="77" t="s">
        <v>78</v>
      </c>
      <c r="Z22" s="19" t="s">
        <v>271</v>
      </c>
      <c r="AA22" s="77" t="s">
        <v>78</v>
      </c>
      <c r="AB22" s="216" t="s">
        <v>255</v>
      </c>
      <c r="AC22" s="310" t="s">
        <v>353</v>
      </c>
      <c r="AD22" s="57"/>
      <c r="AE22" s="74" t="s">
        <v>79</v>
      </c>
      <c r="AF22" s="19" t="s">
        <v>113</v>
      </c>
      <c r="AG22" s="77" t="s">
        <v>164</v>
      </c>
      <c r="AH22" s="19" t="s">
        <v>268</v>
      </c>
      <c r="AI22" s="19" t="s">
        <v>78</v>
      </c>
      <c r="AJ22" s="216" t="s">
        <v>352</v>
      </c>
      <c r="AK22" s="222"/>
      <c r="AL22" s="144"/>
      <c r="AM22" s="91"/>
      <c r="AN22" s="91" t="s">
        <v>310</v>
      </c>
      <c r="AO22" s="62"/>
      <c r="AP22" s="55"/>
      <c r="AQ22" s="24"/>
      <c r="AR22" s="74"/>
      <c r="AS22" s="91"/>
      <c r="AT22" s="91" t="s">
        <v>232</v>
      </c>
      <c r="AU22" s="89"/>
      <c r="AV22" s="89"/>
      <c r="AW22" s="294" t="s">
        <v>307</v>
      </c>
      <c r="AX22" s="57"/>
      <c r="AY22" s="216" t="s">
        <v>312</v>
      </c>
    </row>
    <row r="23" spans="1:51">
      <c r="A23" s="20" t="s">
        <v>103</v>
      </c>
      <c r="B23" s="65" t="s">
        <v>82</v>
      </c>
      <c r="C23" s="65" t="s">
        <v>82</v>
      </c>
      <c r="D23" s="57" t="s">
        <v>64</v>
      </c>
      <c r="E23" s="57" t="s">
        <v>64</v>
      </c>
      <c r="F23" s="63" t="s">
        <v>170</v>
      </c>
      <c r="G23" s="57"/>
      <c r="H23" s="80" t="s">
        <v>78</v>
      </c>
      <c r="I23" s="57" t="s">
        <v>322</v>
      </c>
      <c r="J23" s="64" t="s">
        <v>254</v>
      </c>
      <c r="K23" s="7"/>
      <c r="L23" s="78" t="s">
        <v>77</v>
      </c>
      <c r="M23" s="236" t="s">
        <v>82</v>
      </c>
      <c r="N23" s="64" t="s">
        <v>101</v>
      </c>
      <c r="P23" s="56" t="s">
        <v>101</v>
      </c>
      <c r="Q23" s="64" t="s">
        <v>64</v>
      </c>
      <c r="R23" s="57"/>
      <c r="S23" s="230" t="s">
        <v>318</v>
      </c>
      <c r="U23" s="56" t="s">
        <v>86</v>
      </c>
      <c r="V23" s="57" t="s">
        <v>86</v>
      </c>
      <c r="W23" s="319" t="s">
        <v>86</v>
      </c>
      <c r="X23" s="81" t="s">
        <v>304</v>
      </c>
      <c r="Y23" s="57" t="s">
        <v>86</v>
      </c>
      <c r="Z23" s="65" t="s">
        <v>269</v>
      </c>
      <c r="AA23" s="57" t="s">
        <v>86</v>
      </c>
      <c r="AB23" s="217" t="s">
        <v>346</v>
      </c>
      <c r="AC23" s="311" t="s">
        <v>351</v>
      </c>
      <c r="AD23" s="57"/>
      <c r="AE23" s="56" t="s">
        <v>104</v>
      </c>
      <c r="AF23" s="65" t="s">
        <v>305</v>
      </c>
      <c r="AG23" s="57" t="s">
        <v>105</v>
      </c>
      <c r="AH23" s="57" t="s">
        <v>304</v>
      </c>
      <c r="AI23" s="57" t="s">
        <v>180</v>
      </c>
      <c r="AJ23" s="217" t="s">
        <v>351</v>
      </c>
      <c r="AK23" s="24"/>
      <c r="AL23" s="289" t="s">
        <v>309</v>
      </c>
      <c r="AM23" s="65" t="s">
        <v>79</v>
      </c>
      <c r="AN23" s="63" t="s">
        <v>112</v>
      </c>
      <c r="AO23" s="57" t="s">
        <v>112</v>
      </c>
      <c r="AP23" s="285" t="s">
        <v>307</v>
      </c>
      <c r="AQ23" s="57"/>
      <c r="AR23" s="78" t="s">
        <v>79</v>
      </c>
      <c r="AS23" s="57" t="s">
        <v>231</v>
      </c>
      <c r="AT23" s="282" t="s">
        <v>78</v>
      </c>
      <c r="AU23" s="57" t="s">
        <v>122</v>
      </c>
      <c r="AV23" s="57" t="s">
        <v>122</v>
      </c>
      <c r="AW23" s="295">
        <f>$I$24</f>
        <v>0.86100606007833735</v>
      </c>
      <c r="AX23" s="57"/>
      <c r="AY23" s="217" t="s">
        <v>313</v>
      </c>
    </row>
    <row r="24" spans="1:51">
      <c r="A24" s="20"/>
      <c r="B24" s="57" t="s">
        <v>107</v>
      </c>
      <c r="C24" s="65" t="s">
        <v>108</v>
      </c>
      <c r="D24" s="57" t="s">
        <v>107</v>
      </c>
      <c r="E24" s="65" t="s">
        <v>108</v>
      </c>
      <c r="F24" s="57" t="s">
        <v>109</v>
      </c>
      <c r="G24" s="57" t="s">
        <v>89</v>
      </c>
      <c r="H24" s="227"/>
      <c r="I24" s="228">
        <f>ohc!$E$202</f>
        <v>0.86100606007833735</v>
      </c>
      <c r="J24" s="70" t="s">
        <v>323</v>
      </c>
      <c r="K24" s="57"/>
      <c r="L24" s="56" t="s">
        <v>222</v>
      </c>
      <c r="M24" s="235" t="s">
        <v>91</v>
      </c>
      <c r="N24" s="64" t="s">
        <v>226</v>
      </c>
      <c r="P24" s="56" t="s">
        <v>224</v>
      </c>
      <c r="Q24" s="64" t="s">
        <v>110</v>
      </c>
      <c r="R24" s="57"/>
      <c r="S24" s="233" t="s">
        <v>110</v>
      </c>
      <c r="U24" s="78" t="s">
        <v>152</v>
      </c>
      <c r="V24" s="24"/>
      <c r="W24" s="319" t="s">
        <v>267</v>
      </c>
      <c r="X24" s="81" t="s">
        <v>86</v>
      </c>
      <c r="Y24" s="57" t="s">
        <v>270</v>
      </c>
      <c r="Z24" s="57" t="s">
        <v>86</v>
      </c>
      <c r="AA24" s="57" t="s">
        <v>111</v>
      </c>
      <c r="AB24" s="272">
        <f>$I$24</f>
        <v>0.86100606007833735</v>
      </c>
      <c r="AC24" s="312">
        <f>$I$24</f>
        <v>0.86100606007833735</v>
      </c>
      <c r="AD24" s="24"/>
      <c r="AE24" s="76" t="s">
        <v>105</v>
      </c>
      <c r="AF24" s="57" t="s">
        <v>105</v>
      </c>
      <c r="AG24" s="24"/>
      <c r="AH24" s="57" t="s">
        <v>105</v>
      </c>
      <c r="AI24" s="57" t="s">
        <v>105</v>
      </c>
      <c r="AJ24" s="280">
        <f>$I$24</f>
        <v>0.86100606007833735</v>
      </c>
      <c r="AK24" s="24"/>
      <c r="AL24" s="290" t="s">
        <v>308</v>
      </c>
      <c r="AM24" s="57" t="s">
        <v>119</v>
      </c>
      <c r="AN24" s="63"/>
      <c r="AO24" s="57" t="s">
        <v>306</v>
      </c>
      <c r="AP24" s="286">
        <f>$I$24</f>
        <v>0.86100606007833735</v>
      </c>
      <c r="AQ24" s="57"/>
      <c r="AR24" s="56" t="s">
        <v>311</v>
      </c>
      <c r="AS24" s="65" t="s">
        <v>230</v>
      </c>
      <c r="AT24" s="282" t="s">
        <v>180</v>
      </c>
      <c r="AU24" s="57" t="s">
        <v>123</v>
      </c>
      <c r="AV24" s="57" t="s">
        <v>126</v>
      </c>
      <c r="AW24" s="296" t="s">
        <v>180</v>
      </c>
      <c r="AX24" s="57"/>
      <c r="AY24" s="217" t="s">
        <v>314</v>
      </c>
    </row>
    <row r="25" spans="1:51">
      <c r="A25" s="20" t="s">
        <v>94</v>
      </c>
      <c r="B25" s="2">
        <v>-0.42384105960264601</v>
      </c>
      <c r="C25" s="2">
        <v>-0.42565055762081799</v>
      </c>
      <c r="D25" s="2">
        <v>-0.814569536423838</v>
      </c>
      <c r="E25" s="2">
        <v>-0.429368029739777</v>
      </c>
      <c r="F25" s="2">
        <f t="shared" ref="F25:F31" si="17">F10-H25</f>
        <v>-0.43247504012324528</v>
      </c>
      <c r="G25" s="2">
        <f>G10</f>
        <v>-0.42578890231174749</v>
      </c>
      <c r="H25" s="82">
        <f>ohc!N169</f>
        <v>-0.45132175987675455</v>
      </c>
      <c r="I25" s="2">
        <f>H25/$I$24</f>
        <v>-0.52417953926560246</v>
      </c>
      <c r="J25" s="66">
        <f t="shared" ref="J25:J31" si="18">H10-H25</f>
        <v>-0.83867824012324554</v>
      </c>
      <c r="K25" s="1"/>
      <c r="L25" s="20">
        <v>0.84799999999999998</v>
      </c>
      <c r="M25" s="237">
        <f t="shared" ref="M25:M31" si="19">G25/F25</f>
        <v>0.98453982960590647</v>
      </c>
      <c r="N25" s="66">
        <f t="shared" ref="N25:N31" si="20">G25/B25</f>
        <v>1.0045956913917864</v>
      </c>
      <c r="P25" s="58">
        <f t="shared" ref="P25:P31" si="21">G25/D25</f>
        <v>0.52271645730954563</v>
      </c>
      <c r="Q25" s="66">
        <f t="shared" ref="Q25:Q31" si="22">G25/(H10-H25)</f>
        <v>0.50769041324975461</v>
      </c>
      <c r="R25" s="2"/>
      <c r="S25" s="231">
        <f t="shared" ref="S25:S31" si="23">M25/Q25</f>
        <v>1.9392523551977516</v>
      </c>
      <c r="U25" s="22">
        <f>L25*$V$3/$Y$3</f>
        <v>1.5116521739130433</v>
      </c>
      <c r="V25" s="24">
        <v>1.45</v>
      </c>
      <c r="W25" s="320">
        <f>tas!$W131/$Z3</f>
        <v>1.4931385961217492</v>
      </c>
      <c r="X25" s="273">
        <f>tas!$W135/$Z3</f>
        <v>1.7831959692895338</v>
      </c>
      <c r="Y25" s="6">
        <f>tas!$W140/$Z3</f>
        <v>1.5357380811970631</v>
      </c>
      <c r="Z25" s="6">
        <f>tas!$W144/$Z3</f>
        <v>1.8541667496666665</v>
      </c>
      <c r="AA25" s="6">
        <f t="shared" ref="AA25:AA31" si="24">M25/$Z$3</f>
        <v>1.7550492614713984</v>
      </c>
      <c r="AB25" s="220">
        <f t="shared" ref="AB25:AB31" si="25">G25/(F10-I25)/$Z$3</f>
        <v>2.1106189347615909</v>
      </c>
      <c r="AC25" s="313">
        <f>tas!$W136/$Z3</f>
        <v>2.1101146717824255</v>
      </c>
      <c r="AD25" s="86"/>
      <c r="AE25" s="22">
        <f t="shared" ref="AE25:AE31" si="26">N25*V$3</f>
        <v>4.1188423347063239</v>
      </c>
      <c r="AF25" s="6">
        <v>3.44</v>
      </c>
      <c r="AG25" s="6">
        <f t="shared" ref="AG25:AG31" si="27">W25*$Y$3</f>
        <v>3.4342187710800229</v>
      </c>
      <c r="AH25" s="6">
        <f t="shared" ref="AH25:AH31" si="28">X25*$Y$3</f>
        <v>4.1013507293659277</v>
      </c>
      <c r="AI25" s="6">
        <f t="shared" ref="AI25:AI31" si="29">M25*V$3</f>
        <v>4.0366133013842163</v>
      </c>
      <c r="AJ25" s="220">
        <f>AC25*$Y$3</f>
        <v>4.8532637450995786</v>
      </c>
      <c r="AK25" s="24"/>
      <c r="AL25" s="291">
        <f t="shared" ref="AL25:AL31" si="30">Q25*$W$3/$Y$3</f>
        <v>0.90501334535825817</v>
      </c>
      <c r="AM25" s="6">
        <f t="shared" ref="AM25:AM31" si="31">P25*$W$3/$Y$3</f>
        <v>0.93179890216049432</v>
      </c>
      <c r="AN25" s="24">
        <v>0.93</v>
      </c>
      <c r="AO25" s="86">
        <f>AN25/AL25</f>
        <v>1.0276091560084681</v>
      </c>
      <c r="AP25" s="287">
        <f t="shared" ref="AP25:AP31" si="32">G25/(H10-I25)*$W$3/$Y$3</f>
        <v>0.99111350334678139</v>
      </c>
      <c r="AQ25" s="86"/>
      <c r="AR25" s="22">
        <f t="shared" ref="AR25:AR31" si="33">P25*$W$3</f>
        <v>2.1431374749691368</v>
      </c>
      <c r="AS25" s="90">
        <v>2</v>
      </c>
      <c r="AT25" s="283">
        <f t="shared" ref="AT25:AT31" si="34">Q25*$W$3</f>
        <v>2.0815306943239937</v>
      </c>
      <c r="AU25" s="87">
        <f t="shared" ref="AU25:AU31" si="35">AS25/AT25</f>
        <v>0.9608313754169876</v>
      </c>
      <c r="AV25" s="87">
        <f>AS25/(AN25*$Y$3)</f>
        <v>0.93501636278634881</v>
      </c>
      <c r="AW25" s="297">
        <f t="shared" ref="AW25:AW31" si="36">G25*$W$3/(H10-I25)</f>
        <v>2.2795610576975971</v>
      </c>
      <c r="AX25" s="86"/>
      <c r="AY25" s="224">
        <f>AS25/AN25</f>
        <v>2.150537634408602</v>
      </c>
    </row>
    <row r="26" spans="1:51">
      <c r="A26" s="20" t="s">
        <v>95</v>
      </c>
      <c r="B26" s="2">
        <v>2.0132450331125802</v>
      </c>
      <c r="C26" s="2">
        <v>1.0947955390334601</v>
      </c>
      <c r="D26" s="2">
        <v>2.3642384105960299</v>
      </c>
      <c r="E26" s="2">
        <v>1.0947955390334601</v>
      </c>
      <c r="F26" s="2">
        <f t="shared" si="17"/>
        <v>2.0455059422331052</v>
      </c>
      <c r="G26" s="2">
        <f>G11</f>
        <v>1.0956735088441107</v>
      </c>
      <c r="H26" s="82">
        <f>ohc!T169</f>
        <v>1.0279750577668951</v>
      </c>
      <c r="I26" s="2">
        <f t="shared" ref="I26:I31" si="37">H26/$I$24</f>
        <v>1.1939231387911096</v>
      </c>
      <c r="J26" s="66">
        <f t="shared" si="18"/>
        <v>2.3586916088997718</v>
      </c>
      <c r="K26" s="1"/>
      <c r="L26" s="20">
        <v>0.54400000000000004</v>
      </c>
      <c r="M26" s="237">
        <f t="shared" si="19"/>
        <v>0.53564914489954985</v>
      </c>
      <c r="N26" s="66">
        <f t="shared" si="20"/>
        <v>0.54423256524822672</v>
      </c>
      <c r="P26" s="58">
        <f t="shared" si="21"/>
        <v>0.46343613399288652</v>
      </c>
      <c r="Q26" s="66">
        <f t="shared" si="22"/>
        <v>0.46452597054652489</v>
      </c>
      <c r="R26" s="2"/>
      <c r="S26" s="231">
        <f t="shared" si="23"/>
        <v>1.1531091453710263</v>
      </c>
      <c r="U26" s="22">
        <f>L26*$V$3/$Y$3</f>
        <v>0.96973913043478266</v>
      </c>
      <c r="V26" s="105">
        <v>0.97</v>
      </c>
      <c r="W26" s="320">
        <f>tas!$AC131/$Z3</f>
        <v>0.96629520164545502</v>
      </c>
      <c r="X26" s="273">
        <f>tas!$AC135/$Z3</f>
        <v>0.95507516438366069</v>
      </c>
      <c r="Y26" s="6">
        <f>tas!$AC140/$Z3</f>
        <v>0.96837334645147244</v>
      </c>
      <c r="Z26" s="6">
        <f>tas!$AC144/$Z3</f>
        <v>0.95569061381466602</v>
      </c>
      <c r="AA26" s="6">
        <f t="shared" si="24"/>
        <v>0.95485282351658873</v>
      </c>
      <c r="AB26" s="220">
        <f t="shared" si="25"/>
        <v>1.0391577534117586</v>
      </c>
      <c r="AC26" s="313">
        <f>tas!$AC136/$Z3</f>
        <v>1.0413914926975698</v>
      </c>
      <c r="AD26" s="86"/>
      <c r="AE26" s="22">
        <f t="shared" si="26"/>
        <v>2.2313535175177295</v>
      </c>
      <c r="AF26" s="6">
        <v>2.2200000000000002</v>
      </c>
      <c r="AG26" s="6">
        <f t="shared" si="27"/>
        <v>2.2224789637845466</v>
      </c>
      <c r="AH26" s="6">
        <f t="shared" si="28"/>
        <v>2.1966728780824196</v>
      </c>
      <c r="AI26" s="6">
        <f t="shared" si="29"/>
        <v>2.196161494088154</v>
      </c>
      <c r="AJ26" s="220">
        <f t="shared" ref="AJ26:AJ31" si="38">AC26*$Y$3</f>
        <v>2.3952004332044106</v>
      </c>
      <c r="AK26" s="24"/>
      <c r="AL26" s="291">
        <f t="shared" si="30"/>
        <v>0.82806803445250088</v>
      </c>
      <c r="AM26" s="6">
        <f t="shared" si="31"/>
        <v>0.82612528233514548</v>
      </c>
      <c r="AN26" s="24"/>
      <c r="AO26" s="86"/>
      <c r="AP26" s="287">
        <f t="shared" si="32"/>
        <v>0.89073669566525182</v>
      </c>
      <c r="AQ26" s="86"/>
      <c r="AR26" s="22">
        <f t="shared" si="33"/>
        <v>1.9000881493708346</v>
      </c>
      <c r="AS26" s="24">
        <v>1.7</v>
      </c>
      <c r="AT26" s="283">
        <f t="shared" si="34"/>
        <v>1.9045564792407519</v>
      </c>
      <c r="AU26" s="87">
        <f t="shared" si="35"/>
        <v>0.89259626507778966</v>
      </c>
      <c r="AV26" s="87"/>
      <c r="AW26" s="297">
        <f t="shared" si="36"/>
        <v>2.0486944000300791</v>
      </c>
      <c r="AX26" s="86"/>
      <c r="AY26" s="224"/>
    </row>
    <row r="27" spans="1:51">
      <c r="A27" s="20" t="s">
        <v>96</v>
      </c>
      <c r="B27" s="2">
        <v>-0.19867549668873999</v>
      </c>
      <c r="C27" s="2">
        <v>-0.10966542750929301</v>
      </c>
      <c r="D27" s="2">
        <v>-0.17218543046357301</v>
      </c>
      <c r="E27" s="2">
        <v>-0.105947955390334</v>
      </c>
      <c r="F27" s="2">
        <f t="shared" si="17"/>
        <v>-0.21427583365104511</v>
      </c>
      <c r="G27" s="2">
        <f t="shared" ref="G27:G31" si="39">G12</f>
        <v>-0.1067583156298676</v>
      </c>
      <c r="H27" s="82">
        <f>ohc!Z169</f>
        <v>2.4022833651045093E-2</v>
      </c>
      <c r="I27" s="2">
        <f t="shared" si="37"/>
        <v>2.790088800171675E-2</v>
      </c>
      <c r="J27" s="66">
        <f t="shared" si="18"/>
        <v>-0.1440228336510451</v>
      </c>
      <c r="K27" s="1"/>
      <c r="L27" s="20">
        <f>0.5/(62.5/115.5)</f>
        <v>0.92400000000000004</v>
      </c>
      <c r="M27" s="237">
        <f t="shared" si="19"/>
        <v>0.49822844606791661</v>
      </c>
      <c r="N27" s="66">
        <f t="shared" si="20"/>
        <v>0.53735018867033824</v>
      </c>
      <c r="P27" s="58">
        <f t="shared" si="21"/>
        <v>0.62001944846578083</v>
      </c>
      <c r="Q27" s="66">
        <f t="shared" si="22"/>
        <v>0.74125965253908133</v>
      </c>
      <c r="R27" s="2"/>
      <c r="S27" s="231">
        <f t="shared" si="23"/>
        <v>0.67213754905086864</v>
      </c>
      <c r="U27" s="22">
        <f>L27*$V$3/$Y$3</f>
        <v>1.6471304347826088</v>
      </c>
      <c r="V27" s="79">
        <v>1.1599999999999999</v>
      </c>
      <c r="W27" s="321">
        <f>tas!$AJ131/$Z3</f>
        <v>1.6688503380617044</v>
      </c>
      <c r="X27" s="309">
        <f>tas!$AJ135/$Z3</f>
        <v>0.68662809317178009</v>
      </c>
      <c r="Y27" s="53">
        <f>tas!$AJ140/$Z3</f>
        <v>1.9625340851819126</v>
      </c>
      <c r="Z27" s="53">
        <f>tas!$AJ144/$Z3</f>
        <v>0.89025291622514513</v>
      </c>
      <c r="AA27" s="6">
        <f t="shared" si="24"/>
        <v>0.88814636038193817</v>
      </c>
      <c r="AB27" s="220">
        <f t="shared" si="25"/>
        <v>0.87235805659115151</v>
      </c>
      <c r="AC27" s="314">
        <f>tas!$AJ136/$Z3</f>
        <v>0.69384825174761655</v>
      </c>
      <c r="AD27" s="86"/>
      <c r="AE27" s="22">
        <f t="shared" si="26"/>
        <v>2.2031357735483867</v>
      </c>
      <c r="AF27" s="6">
        <v>3.84</v>
      </c>
      <c r="AG27" s="6">
        <f t="shared" si="27"/>
        <v>3.8383557775419197</v>
      </c>
      <c r="AH27" s="6">
        <f t="shared" si="28"/>
        <v>1.579244614295094</v>
      </c>
      <c r="AI27" s="6">
        <f t="shared" si="29"/>
        <v>2.0427366288784579</v>
      </c>
      <c r="AJ27" s="220">
        <f t="shared" si="38"/>
        <v>1.5958509790195179</v>
      </c>
      <c r="AK27" s="24"/>
      <c r="AL27" s="291">
        <f t="shared" si="30"/>
        <v>1.3213759023522753</v>
      </c>
      <c r="AM27" s="6">
        <f t="shared" si="31"/>
        <v>1.1052520603085658</v>
      </c>
      <c r="AN27" s="79">
        <v>0.11</v>
      </c>
      <c r="AO27" s="86">
        <f>AN27/AL27</f>
        <v>8.3246561257989626E-2</v>
      </c>
      <c r="AP27" s="287">
        <f t="shared" si="32"/>
        <v>1.286728594711158</v>
      </c>
      <c r="AQ27" s="86"/>
      <c r="AR27" s="22">
        <f t="shared" si="33"/>
        <v>2.5420797387097012</v>
      </c>
      <c r="AS27" s="24">
        <v>2.4</v>
      </c>
      <c r="AT27" s="283">
        <f t="shared" si="34"/>
        <v>3.0391645754102332</v>
      </c>
      <c r="AU27" s="87">
        <f t="shared" si="35"/>
        <v>0.78969069968053396</v>
      </c>
      <c r="AV27" s="87">
        <f>AS27/(AN27*$Y$3)</f>
        <v>9.4861660079051386</v>
      </c>
      <c r="AW27" s="297">
        <f t="shared" si="36"/>
        <v>2.9594757678356634</v>
      </c>
      <c r="AX27" s="86"/>
      <c r="AY27" s="224">
        <f t="shared" ref="AY27:AY31" si="40">AS27/AN27</f>
        <v>21.818181818181817</v>
      </c>
    </row>
    <row r="28" spans="1:51">
      <c r="A28" s="20" t="s">
        <v>97</v>
      </c>
      <c r="B28" s="2">
        <v>0.350993377483446</v>
      </c>
      <c r="C28" s="95">
        <v>0.09</v>
      </c>
      <c r="D28" s="95">
        <v>0.28399999999999997</v>
      </c>
      <c r="E28" s="2">
        <v>8.3643122676580098E-2</v>
      </c>
      <c r="F28" s="2">
        <f t="shared" si="17"/>
        <v>0.32608555517455928</v>
      </c>
      <c r="G28" s="2">
        <f t="shared" si="39"/>
        <v>8.8695698654478128E-2</v>
      </c>
      <c r="H28" s="82">
        <f>ohc!AF169</f>
        <v>0.12747324482544078</v>
      </c>
      <c r="I28" s="2">
        <f t="shared" si="37"/>
        <v>0.1480515071099997</v>
      </c>
      <c r="J28" s="66">
        <f t="shared" si="18"/>
        <v>0.24919342184122587</v>
      </c>
      <c r="K28" s="1"/>
      <c r="L28" s="20"/>
      <c r="M28" s="237">
        <f t="shared" si="19"/>
        <v>0.27200131145642981</v>
      </c>
      <c r="N28" s="66">
        <f t="shared" si="20"/>
        <v>0.25269906597785113</v>
      </c>
      <c r="P28" s="58">
        <f t="shared" si="21"/>
        <v>0.31230879807914835</v>
      </c>
      <c r="Q28" s="66">
        <f t="shared" si="22"/>
        <v>0.35593113975131652</v>
      </c>
      <c r="R28" s="2"/>
      <c r="S28" s="231">
        <f t="shared" si="23"/>
        <v>0.76419644442032475</v>
      </c>
      <c r="U28" s="20"/>
      <c r="V28" s="24">
        <v>0.48</v>
      </c>
      <c r="W28" s="320">
        <f>tas!$AP131/$Z3</f>
        <v>0.47475885434587667</v>
      </c>
      <c r="X28" s="273">
        <f>tas!$AP135/$Z3</f>
        <v>0.56429256614329326</v>
      </c>
      <c r="Y28" s="6">
        <f>tas!$AP140/$Z3</f>
        <v>0.52160421063187168</v>
      </c>
      <c r="Z28" s="6">
        <f>tas!$AP144/$Z3</f>
        <v>0.58568486546840437</v>
      </c>
      <c r="AA28" s="6">
        <f t="shared" si="24"/>
        <v>0.48487190303102701</v>
      </c>
      <c r="AB28" s="220">
        <f t="shared" si="25"/>
        <v>0.51753174921865397</v>
      </c>
      <c r="AC28" s="313">
        <f>tas!$AP136/$Z3</f>
        <v>0.59265037787928909</v>
      </c>
      <c r="AD28" s="86"/>
      <c r="AE28" s="22">
        <f t="shared" si="26"/>
        <v>1.0360661705091896</v>
      </c>
      <c r="AF28" s="6">
        <v>1.0900000000000001</v>
      </c>
      <c r="AG28" s="6">
        <f t="shared" si="27"/>
        <v>1.0919453649955162</v>
      </c>
      <c r="AH28" s="6">
        <f t="shared" si="28"/>
        <v>1.2978729021295743</v>
      </c>
      <c r="AI28" s="6">
        <f t="shared" si="29"/>
        <v>1.1152053769713621</v>
      </c>
      <c r="AJ28" s="220">
        <f t="shared" si="38"/>
        <v>1.3630958691223649</v>
      </c>
      <c r="AK28" s="24"/>
      <c r="AL28" s="291">
        <f t="shared" si="30"/>
        <v>0.63448594477408593</v>
      </c>
      <c r="AM28" s="6">
        <f t="shared" si="31"/>
        <v>0.55672437918456885</v>
      </c>
      <c r="AN28" s="24">
        <v>0.56000000000000005</v>
      </c>
      <c r="AO28" s="86">
        <f>AN28/AL28</f>
        <v>0.8826042635182294</v>
      </c>
      <c r="AP28" s="287">
        <f t="shared" si="32"/>
        <v>0.69159772254397145</v>
      </c>
      <c r="AQ28" s="86"/>
      <c r="AR28" s="22">
        <f t="shared" si="33"/>
        <v>1.2804660721245082</v>
      </c>
      <c r="AS28" s="24">
        <v>1.2</v>
      </c>
      <c r="AT28" s="283">
        <f t="shared" si="34"/>
        <v>1.4593176729803976</v>
      </c>
      <c r="AU28" s="87">
        <f t="shared" si="35"/>
        <v>0.82230210886791544</v>
      </c>
      <c r="AV28" s="87">
        <f>AS28/(AN28*$Y$3)</f>
        <v>0.93167701863354035</v>
      </c>
      <c r="AW28" s="297">
        <f t="shared" si="36"/>
        <v>1.5906747618511345</v>
      </c>
      <c r="AX28" s="86"/>
      <c r="AY28" s="224">
        <f t="shared" si="40"/>
        <v>2.1428571428571428</v>
      </c>
    </row>
    <row r="29" spans="1:51">
      <c r="A29" s="20" t="s">
        <v>98</v>
      </c>
      <c r="B29" s="2">
        <v>7.2847682119206794E-2</v>
      </c>
      <c r="C29" s="96">
        <v>0.04</v>
      </c>
      <c r="D29" s="95">
        <v>0.26500000000000001</v>
      </c>
      <c r="E29" s="2">
        <v>3.53159851301117E-2</v>
      </c>
      <c r="F29" s="2">
        <f t="shared" si="17"/>
        <v>5.5613342236782229E-2</v>
      </c>
      <c r="G29" s="2">
        <f t="shared" si="39"/>
        <v>3.7757483475079373E-2</v>
      </c>
      <c r="H29" s="82">
        <f>ohc!AL169</f>
        <v>1.006185776321779E-2</v>
      </c>
      <c r="I29" s="2">
        <f t="shared" si="37"/>
        <v>1.1686163698200134E-2</v>
      </c>
      <c r="J29" s="66">
        <f t="shared" si="18"/>
        <v>0.28660480890344892</v>
      </c>
      <c r="K29" s="1"/>
      <c r="L29" s="20"/>
      <c r="M29" s="237">
        <f t="shared" si="19"/>
        <v>0.67892850809651339</v>
      </c>
      <c r="N29" s="66">
        <f t="shared" si="20"/>
        <v>0.51830727315789715</v>
      </c>
      <c r="P29" s="58">
        <f t="shared" si="21"/>
        <v>0.14248106971728064</v>
      </c>
      <c r="Q29" s="66">
        <f t="shared" si="22"/>
        <v>0.13174057902077654</v>
      </c>
      <c r="R29" s="2"/>
      <c r="S29" s="231">
        <f t="shared" si="23"/>
        <v>5.1535260672373466</v>
      </c>
      <c r="U29" s="20"/>
      <c r="V29" s="24">
        <v>0.95</v>
      </c>
      <c r="W29" s="320">
        <f>tas!$AV131/$Z3</f>
        <v>0.92713217013836446</v>
      </c>
      <c r="X29" s="273">
        <f>tas!$AV135/$Z3</f>
        <v>1.2101445306457426</v>
      </c>
      <c r="Y29" s="6">
        <f>tas!$AV140/$Z3</f>
        <v>1.7297214426065122</v>
      </c>
      <c r="Z29" s="6">
        <f>tas!$AV144/$Z3</f>
        <v>1.7983902532468448</v>
      </c>
      <c r="AA29" s="6">
        <f t="shared" si="24"/>
        <v>1.2102638622590021</v>
      </c>
      <c r="AB29" s="220">
        <f t="shared" si="25"/>
        <v>1.2466756767498715</v>
      </c>
      <c r="AC29" s="313">
        <f>tas!$AV136/$Z3</f>
        <v>1.128283793151917</v>
      </c>
      <c r="AD29" s="86"/>
      <c r="AE29" s="22">
        <f t="shared" si="26"/>
        <v>2.1250598199473782</v>
      </c>
      <c r="AF29" s="6">
        <v>2.13</v>
      </c>
      <c r="AG29" s="6">
        <f t="shared" si="27"/>
        <v>2.1324039913182382</v>
      </c>
      <c r="AH29" s="6">
        <f t="shared" si="28"/>
        <v>2.7833324204852077</v>
      </c>
      <c r="AI29" s="6">
        <f t="shared" si="29"/>
        <v>2.7836068831957048</v>
      </c>
      <c r="AJ29" s="220">
        <f t="shared" si="38"/>
        <v>2.5950527242494088</v>
      </c>
      <c r="AK29" s="24"/>
      <c r="AL29" s="291">
        <f t="shared" si="30"/>
        <v>0.23484190173268862</v>
      </c>
      <c r="AM29" s="6">
        <f t="shared" si="31"/>
        <v>0.25398799384384807</v>
      </c>
      <c r="AN29" s="24">
        <v>0.26</v>
      </c>
      <c r="AO29" s="86">
        <f>AN29/AL29</f>
        <v>1.1071278084604674</v>
      </c>
      <c r="AP29" s="287">
        <f t="shared" si="32"/>
        <v>0.23618043223141946</v>
      </c>
      <c r="AQ29" s="86"/>
      <c r="AR29" s="22">
        <f t="shared" si="33"/>
        <v>0.58417238584085052</v>
      </c>
      <c r="AS29" s="24">
        <v>0.5</v>
      </c>
      <c r="AT29" s="283">
        <f t="shared" si="34"/>
        <v>0.54013637398518377</v>
      </c>
      <c r="AU29" s="87">
        <f t="shared" si="35"/>
        <v>0.92569214754219697</v>
      </c>
      <c r="AV29" s="87">
        <f>AS29/(AN29*$Y$3)</f>
        <v>0.83612040133779264</v>
      </c>
      <c r="AW29" s="297">
        <f t="shared" si="36"/>
        <v>0.54321499413226482</v>
      </c>
      <c r="AX29" s="86"/>
      <c r="AY29" s="224">
        <f t="shared" si="40"/>
        <v>1.9230769230769229</v>
      </c>
    </row>
    <row r="30" spans="1:51">
      <c r="A30" s="20" t="s">
        <v>99</v>
      </c>
      <c r="B30" s="2">
        <v>0.17218543046357801</v>
      </c>
      <c r="C30" s="95">
        <v>7.0000000000000007E-2</v>
      </c>
      <c r="D30" s="95">
        <v>0.252</v>
      </c>
      <c r="E30" s="2">
        <v>6.8773234200743702E-2</v>
      </c>
      <c r="F30" s="2">
        <f t="shared" si="17"/>
        <v>-0.12286643585017909</v>
      </c>
      <c r="G30" s="2">
        <f t="shared" si="39"/>
        <v>6.8532040342859035E-2</v>
      </c>
      <c r="H30" s="82">
        <f>ohc!AR169</f>
        <v>0.1304542358501791</v>
      </c>
      <c r="I30" s="2">
        <f t="shared" si="37"/>
        <v>0.15151372551118852</v>
      </c>
      <c r="J30" s="66">
        <f t="shared" si="18"/>
        <v>0.21287909748315417</v>
      </c>
      <c r="K30" s="1"/>
      <c r="L30" s="20"/>
      <c r="M30" s="237">
        <f t="shared" si="19"/>
        <v>-0.55777674243294284</v>
      </c>
      <c r="N30" s="66">
        <f t="shared" si="20"/>
        <v>0.39801300352967706</v>
      </c>
      <c r="P30" s="58">
        <f t="shared" si="21"/>
        <v>0.27195254104309141</v>
      </c>
      <c r="Q30" s="66">
        <f t="shared" si="22"/>
        <v>0.32192940102201534</v>
      </c>
      <c r="R30" s="2"/>
      <c r="S30" s="231">
        <f t="shared" si="23"/>
        <v>-1.7326057845670297</v>
      </c>
      <c r="U30" s="20"/>
      <c r="V30" s="24">
        <v>0.64</v>
      </c>
      <c r="W30" s="320">
        <f>tas!$BB131/$Z3</f>
        <v>0.62478330231263501</v>
      </c>
      <c r="X30" s="273">
        <f>tas!$BB135/$Z3</f>
        <v>0.1466740836264406</v>
      </c>
      <c r="Y30" s="6">
        <f>tas!$BB140/$Z3</f>
        <v>0.7646912242935433</v>
      </c>
      <c r="Z30" s="6">
        <f>tas!$BB144/$Z3</f>
        <v>0.80652599222174404</v>
      </c>
      <c r="AA30" s="6">
        <f t="shared" si="24"/>
        <v>-0.99429767129350666</v>
      </c>
      <c r="AB30" s="220">
        <f t="shared" si="25"/>
        <v>-0.84881032108748999</v>
      </c>
      <c r="AC30" s="313">
        <f>tas!$BB136/$Z3</f>
        <v>0.12834151199191421</v>
      </c>
      <c r="AD30" s="86"/>
      <c r="AE30" s="22">
        <f t="shared" si="26"/>
        <v>1.6318533144716758</v>
      </c>
      <c r="AF30" s="6">
        <v>1.44</v>
      </c>
      <c r="AG30" s="6">
        <f t="shared" si="27"/>
        <v>1.4370015953190605</v>
      </c>
      <c r="AH30" s="6">
        <f t="shared" si="28"/>
        <v>0.33735039234081338</v>
      </c>
      <c r="AI30" s="6">
        <f t="shared" si="29"/>
        <v>-2.2868846439750654</v>
      </c>
      <c r="AJ30" s="220">
        <f t="shared" si="38"/>
        <v>0.29518547758140268</v>
      </c>
      <c r="AK30" s="24"/>
      <c r="AL30" s="291">
        <f t="shared" si="30"/>
        <v>0.57387414964794037</v>
      </c>
      <c r="AM30" s="6">
        <f t="shared" si="31"/>
        <v>0.48478496446811947</v>
      </c>
      <c r="AN30" s="24">
        <v>0.47</v>
      </c>
      <c r="AO30" s="86">
        <f>AN30/AL30</f>
        <v>0.81899489685732496</v>
      </c>
      <c r="AP30" s="287">
        <f t="shared" si="32"/>
        <v>0.63687864047370135</v>
      </c>
      <c r="AQ30" s="86"/>
      <c r="AR30" s="22">
        <f t="shared" si="33"/>
        <v>1.1150054182766747</v>
      </c>
      <c r="AS30" s="90">
        <v>1</v>
      </c>
      <c r="AT30" s="283">
        <f t="shared" si="34"/>
        <v>1.3199105441902628</v>
      </c>
      <c r="AU30" s="87">
        <f t="shared" si="35"/>
        <v>0.75762710162564761</v>
      </c>
      <c r="AV30" s="87">
        <f>AS30/(AN30*$Y$3)</f>
        <v>0.92506938020351526</v>
      </c>
      <c r="AW30" s="297">
        <f t="shared" si="36"/>
        <v>1.4648208730895127</v>
      </c>
      <c r="AX30" s="86"/>
      <c r="AY30" s="224">
        <f t="shared" si="40"/>
        <v>2.1276595744680851</v>
      </c>
    </row>
    <row r="31" spans="1:51">
      <c r="A31" s="104" t="s">
        <v>161</v>
      </c>
      <c r="B31" s="2">
        <v>2.21192052980133</v>
      </c>
      <c r="C31" s="2">
        <v>0.83085501858736099</v>
      </c>
      <c r="D31" s="2">
        <v>2.0927152317880799</v>
      </c>
      <c r="E31" s="2">
        <v>0.83828996282527901</v>
      </c>
      <c r="F31" s="2">
        <f t="shared" si="17"/>
        <v>1.9176326043152438</v>
      </c>
      <c r="G31" s="2">
        <f t="shared" si="39"/>
        <v>0.83832983191095367</v>
      </c>
      <c r="H31" s="82">
        <f>ohc!G169</f>
        <v>0.83561939568475607</v>
      </c>
      <c r="I31" s="2">
        <f t="shared" si="37"/>
        <v>0.97051511531606238</v>
      </c>
      <c r="J31" s="66">
        <f t="shared" si="18"/>
        <v>2.0010472709819105</v>
      </c>
      <c r="K31" s="1"/>
      <c r="L31" s="67">
        <v>0.39700000000000002</v>
      </c>
      <c r="M31" s="238">
        <f t="shared" si="19"/>
        <v>0.43716915848450955</v>
      </c>
      <c r="N31" s="68">
        <f t="shared" si="20"/>
        <v>0.37900540304956193</v>
      </c>
      <c r="P31" s="60">
        <f t="shared" si="21"/>
        <v>0.40059431841314547</v>
      </c>
      <c r="Q31" s="68">
        <f t="shared" si="22"/>
        <v>0.41894554120132638</v>
      </c>
      <c r="R31" s="2"/>
      <c r="S31" s="232">
        <f t="shared" si="23"/>
        <v>1.0434987736853027</v>
      </c>
      <c r="U31" s="26">
        <f>L31*$V$3/$Y$3</f>
        <v>0.70769565217391306</v>
      </c>
      <c r="V31" s="29">
        <v>0.71</v>
      </c>
      <c r="W31" s="322">
        <f>tas!$P131/$Z3</f>
        <v>0.70864453855494924</v>
      </c>
      <c r="X31" s="256">
        <f>tas!$P135/$Z3</f>
        <v>0.80262648866971609</v>
      </c>
      <c r="Y31" s="28">
        <f>tas!$P140/$Z3</f>
        <v>0.71532003035727598</v>
      </c>
      <c r="Z31" s="28">
        <f>tas!$P144/$Z3</f>
        <v>0.80960788463749067</v>
      </c>
      <c r="AA31" s="28">
        <f t="shared" si="24"/>
        <v>0.77930154338543001</v>
      </c>
      <c r="AB31" s="221">
        <f t="shared" si="25"/>
        <v>0.83826955117610458</v>
      </c>
      <c r="AC31" s="315">
        <f>tas!$P136/$Z3</f>
        <v>0.86041057210440097</v>
      </c>
      <c r="AD31" s="86"/>
      <c r="AE31" s="26">
        <f t="shared" si="26"/>
        <v>1.5539221525032039</v>
      </c>
      <c r="AF31" s="28">
        <v>1.63</v>
      </c>
      <c r="AG31" s="28">
        <f t="shared" si="27"/>
        <v>1.629882438676383</v>
      </c>
      <c r="AH31" s="28">
        <f t="shared" si="28"/>
        <v>1.8460409239403468</v>
      </c>
      <c r="AI31" s="28">
        <f t="shared" si="29"/>
        <v>1.7923935497864889</v>
      </c>
      <c r="AJ31" s="221">
        <f t="shared" si="38"/>
        <v>1.9789443158401221</v>
      </c>
      <c r="AK31" s="24"/>
      <c r="AL31" s="292">
        <f t="shared" si="30"/>
        <v>0.74681596475019052</v>
      </c>
      <c r="AM31" s="28">
        <f t="shared" si="31"/>
        <v>0.71410291543212878</v>
      </c>
      <c r="AN31" s="29">
        <v>0.71</v>
      </c>
      <c r="AO31" s="223">
        <f>AN31/AL31</f>
        <v>0.95070276147282751</v>
      </c>
      <c r="AP31" s="288">
        <f t="shared" si="32"/>
        <v>0.80079993884072687</v>
      </c>
      <c r="AQ31" s="86"/>
      <c r="AR31" s="26">
        <f t="shared" si="33"/>
        <v>1.6424367054938962</v>
      </c>
      <c r="AS31" s="29">
        <v>1.5</v>
      </c>
      <c r="AT31" s="284">
        <f t="shared" si="34"/>
        <v>1.7176767189254381</v>
      </c>
      <c r="AU31" s="88">
        <f t="shared" si="35"/>
        <v>0.87327259167742899</v>
      </c>
      <c r="AV31" s="88">
        <f>AS31/(AN31*$Y$3)</f>
        <v>0.91855480710349058</v>
      </c>
      <c r="AW31" s="298">
        <f t="shared" si="36"/>
        <v>1.8418398593336716</v>
      </c>
      <c r="AX31" s="86"/>
      <c r="AY31" s="225">
        <f t="shared" si="40"/>
        <v>2.1126760563380285</v>
      </c>
    </row>
    <row r="32" spans="1:51" ht="5.25" customHeight="1">
      <c r="A32" s="20"/>
      <c r="B32" s="24"/>
      <c r="C32" s="24"/>
      <c r="D32" s="24"/>
      <c r="E32" s="24"/>
      <c r="F32" s="24"/>
      <c r="G32" s="24"/>
      <c r="H32" s="24"/>
      <c r="I32" s="24"/>
      <c r="J32" s="21"/>
    </row>
    <row r="33" spans="1:50">
      <c r="A33" s="179" t="s">
        <v>235</v>
      </c>
      <c r="B33" s="3">
        <f>SUM(B25:B30)</f>
        <v>1.9867549668874247</v>
      </c>
      <c r="C33" s="3">
        <f t="shared" ref="C33:G33" si="41">SUM(C25:C30)</f>
        <v>0.75947955390334898</v>
      </c>
      <c r="D33" s="3">
        <f t="shared" si="41"/>
        <v>2.1784834437086191</v>
      </c>
      <c r="E33" s="3">
        <f t="shared" si="41"/>
        <v>0.74721189591078452</v>
      </c>
      <c r="F33" s="3">
        <f t="shared" si="41"/>
        <v>1.6575875300199772</v>
      </c>
      <c r="G33" s="3">
        <f t="shared" si="41"/>
        <v>0.75811151337491212</v>
      </c>
      <c r="H33" s="3">
        <f>SUM(H25:H30)</f>
        <v>0.86866546998002336</v>
      </c>
      <c r="I33" s="3">
        <f>SUM(I25:I30)</f>
        <v>1.0088958838466122</v>
      </c>
      <c r="J33" s="68">
        <f>SUM(J25:J30)</f>
        <v>2.1246678633533103</v>
      </c>
      <c r="Q33" s="5"/>
      <c r="R33" s="5"/>
      <c r="AD33" s="281"/>
      <c r="AX33" s="281"/>
    </row>
    <row r="34" spans="1:50">
      <c r="AC34" s="6"/>
      <c r="AD34" s="6"/>
      <c r="AL34" s="5"/>
    </row>
    <row r="35" spans="1:50">
      <c r="A35" t="s">
        <v>355</v>
      </c>
      <c r="AC35" s="6"/>
      <c r="AD35" s="6"/>
      <c r="AL35" s="5"/>
      <c r="AM35" s="5"/>
      <c r="AN35" s="5"/>
      <c r="AO35" s="5"/>
      <c r="AP35" s="5"/>
    </row>
    <row r="36" spans="1:50">
      <c r="A36" s="9" t="s">
        <v>114</v>
      </c>
      <c r="AC36" s="6"/>
      <c r="AD36" s="6"/>
    </row>
    <row r="37" spans="1:50">
      <c r="A37" s="9" t="s">
        <v>321</v>
      </c>
      <c r="AC37" s="6"/>
      <c r="AD37" s="6"/>
    </row>
    <row r="38" spans="1:50">
      <c r="A38" s="9"/>
      <c r="AC38" s="6"/>
      <c r="AD38" s="6"/>
    </row>
    <row r="39" spans="1:50">
      <c r="AC39" s="6"/>
      <c r="AD39" s="6"/>
    </row>
    <row r="40" spans="1:50">
      <c r="AC40" s="6"/>
      <c r="AD40" s="6"/>
    </row>
    <row r="41" spans="1:50">
      <c r="C41" s="99"/>
      <c r="AC41" s="6"/>
      <c r="AD41" s="6"/>
    </row>
    <row r="59" spans="23:30">
      <c r="W59" s="6"/>
      <c r="X59" s="6"/>
      <c r="Y59" s="6"/>
      <c r="Z59" s="6"/>
      <c r="AC59" s="6"/>
      <c r="AD59" s="6"/>
    </row>
    <row r="61" spans="23:30">
      <c r="W61" s="53"/>
      <c r="X61" s="53"/>
      <c r="Y61" s="53"/>
      <c r="Z61" s="53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H37"/>
  <sheetViews>
    <sheetView zoomScale="75" zoomScaleNormal="75" workbookViewId="0">
      <selection activeCell="M66" sqref="M66"/>
    </sheetView>
  </sheetViews>
  <sheetFormatPr defaultRowHeight="12.75"/>
  <cols>
    <col min="1" max="1" width="3.5703125" customWidth="1"/>
    <col min="2" max="2" width="22" customWidth="1"/>
    <col min="3" max="3" width="9.85546875" customWidth="1"/>
    <col min="5" max="5" width="9.28515625" customWidth="1"/>
    <col min="6" max="6" width="13.7109375" customWidth="1"/>
    <col min="8" max="8" width="10.85546875" customWidth="1"/>
    <col min="10" max="10" width="10" customWidth="1"/>
    <col min="12" max="13" width="10.85546875" customWidth="1"/>
    <col min="15" max="15" width="10.85546875" customWidth="1"/>
    <col min="17" max="17" width="10.28515625" customWidth="1"/>
    <col min="18" max="18" width="8.7109375" customWidth="1"/>
    <col min="19" max="19" width="9.5703125" customWidth="1"/>
    <col min="20" max="20" width="2.140625" customWidth="1"/>
    <col min="25" max="25" width="2.42578125" customWidth="1"/>
    <col min="26" max="26" width="12.5703125" customWidth="1"/>
    <col min="27" max="27" width="12" customWidth="1"/>
    <col min="30" max="30" width="2" customWidth="1"/>
    <col min="31" max="31" width="12.85546875" customWidth="1"/>
    <col min="32" max="32" width="11.5703125" customWidth="1"/>
    <col min="35" max="35" width="1.5703125" customWidth="1"/>
  </cols>
  <sheetData>
    <row r="1" spans="2:34" ht="15">
      <c r="B1" s="178" t="s">
        <v>329</v>
      </c>
      <c r="Z1" s="99" t="s">
        <v>339</v>
      </c>
      <c r="AE1" s="99" t="s">
        <v>340</v>
      </c>
    </row>
    <row r="2" spans="2:34">
      <c r="U2" s="7" t="s">
        <v>213</v>
      </c>
      <c r="V2" s="18" t="s">
        <v>332</v>
      </c>
      <c r="W2" s="19" t="s">
        <v>211</v>
      </c>
      <c r="X2" s="32" t="s">
        <v>212</v>
      </c>
      <c r="Y2" s="7"/>
      <c r="Z2" s="18" t="s">
        <v>331</v>
      </c>
      <c r="AA2" s="19" t="s">
        <v>331</v>
      </c>
      <c r="AB2" s="19" t="s">
        <v>211</v>
      </c>
      <c r="AC2" s="32" t="s">
        <v>212</v>
      </c>
      <c r="AD2" s="7"/>
      <c r="AE2" s="18" t="s">
        <v>333</v>
      </c>
      <c r="AF2" s="19" t="s">
        <v>333</v>
      </c>
      <c r="AG2" s="19" t="s">
        <v>211</v>
      </c>
      <c r="AH2" s="32" t="s">
        <v>212</v>
      </c>
    </row>
    <row r="3" spans="2:34">
      <c r="B3" s="247" t="s">
        <v>131</v>
      </c>
      <c r="C3" s="18" t="s">
        <v>89</v>
      </c>
      <c r="D3" s="32" t="s">
        <v>139</v>
      </c>
      <c r="E3" s="18" t="s">
        <v>132</v>
      </c>
      <c r="F3" s="32" t="s">
        <v>139</v>
      </c>
      <c r="G3" s="18" t="s">
        <v>133</v>
      </c>
      <c r="H3" s="32" t="s">
        <v>139</v>
      </c>
      <c r="I3" s="19" t="s">
        <v>134</v>
      </c>
      <c r="J3" s="7" t="s">
        <v>140</v>
      </c>
      <c r="K3" s="7" t="s">
        <v>141</v>
      </c>
      <c r="L3" s="19" t="s">
        <v>135</v>
      </c>
      <c r="M3" s="32" t="s">
        <v>139</v>
      </c>
      <c r="N3" s="18" t="s">
        <v>136</v>
      </c>
      <c r="O3" s="32" t="s">
        <v>139</v>
      </c>
      <c r="P3" s="18" t="s">
        <v>137</v>
      </c>
      <c r="Q3" s="32" t="s">
        <v>139</v>
      </c>
      <c r="R3" s="19" t="s">
        <v>138</v>
      </c>
      <c r="S3" s="32" t="s">
        <v>139</v>
      </c>
      <c r="T3" s="57"/>
      <c r="U3" s="8" t="s">
        <v>337</v>
      </c>
      <c r="V3" s="78"/>
      <c r="W3" s="65"/>
      <c r="X3" s="70"/>
      <c r="Y3" s="8"/>
      <c r="Z3" s="78" t="s">
        <v>330</v>
      </c>
      <c r="AA3" s="65" t="s">
        <v>334</v>
      </c>
      <c r="AB3" s="65"/>
      <c r="AC3" s="70"/>
      <c r="AD3" s="8"/>
      <c r="AE3" s="78" t="s">
        <v>330</v>
      </c>
      <c r="AF3" s="65" t="s">
        <v>334</v>
      </c>
      <c r="AG3" s="65"/>
      <c r="AH3" s="70"/>
    </row>
    <row r="4" spans="2:34">
      <c r="B4" s="30" t="s">
        <v>127</v>
      </c>
      <c r="C4" s="47">
        <v>0.68</v>
      </c>
      <c r="D4" s="23">
        <v>0.1</v>
      </c>
      <c r="E4" s="22">
        <v>0.55000000000000004</v>
      </c>
      <c r="F4" s="23">
        <v>0.27</v>
      </c>
      <c r="G4" s="324">
        <v>2.4700000000000002</v>
      </c>
      <c r="H4" s="325">
        <v>0.12</v>
      </c>
      <c r="I4" s="326">
        <v>-0.82499999999999996</v>
      </c>
      <c r="J4" s="53">
        <v>0.3</v>
      </c>
      <c r="K4" s="325">
        <v>-0.5</v>
      </c>
      <c r="L4" s="327">
        <v>-8.5000000000000006E-2</v>
      </c>
      <c r="M4" s="79">
        <v>8.5000000000000006E-2</v>
      </c>
      <c r="N4" s="324">
        <v>0.27</v>
      </c>
      <c r="O4" s="325">
        <v>0.14000000000000001</v>
      </c>
      <c r="P4" s="218">
        <v>0.03</v>
      </c>
      <c r="Q4" s="325">
        <v>0.05</v>
      </c>
      <c r="R4" s="95">
        <v>-0.125</v>
      </c>
      <c r="S4" s="23">
        <v>3.5000000000000003E-2</v>
      </c>
      <c r="T4" s="6"/>
      <c r="U4" s="12">
        <v>3.7</v>
      </c>
      <c r="V4" s="22">
        <f>SUM(G4,I4,L4,N4,P4,R4)</f>
        <v>1.7350000000000003</v>
      </c>
      <c r="W4" s="6">
        <f>$C4*$U4/V4</f>
        <v>1.4501440922190201</v>
      </c>
      <c r="X4" s="23">
        <f>C4*U4/(V4-E4)</f>
        <v>2.1232067510548522</v>
      </c>
      <c r="Y4" s="5"/>
      <c r="Z4" s="22">
        <f t="shared" ref="Z4:AA6" si="0">SUM($G4*G$9,$I4*I$9,$L4*L$9,$N4*N$9,$P4*P$9,$R4*R$9)</f>
        <v>1.2687699999999995</v>
      </c>
      <c r="AA4" s="6">
        <f t="shared" si="0"/>
        <v>1.1990056521739134</v>
      </c>
      <c r="AB4" s="6">
        <f>$C4*$U4/Z4</f>
        <v>1.9830229277173967</v>
      </c>
      <c r="AC4" s="23">
        <f>$C4*$U4/(AA4-$E4)</f>
        <v>3.8766996736814097</v>
      </c>
      <c r="AD4" s="5"/>
      <c r="AE4" s="22">
        <f t="shared" ref="AE4:AF6" si="1">SUM($G4*G$10,$I4*I$10,$L4*L$10,$N4*N$10,$P4*P$10,$R4*R$10)</f>
        <v>1.5952979032064905</v>
      </c>
      <c r="AF4" s="6">
        <f t="shared" si="1"/>
        <v>1.2732794473678097</v>
      </c>
      <c r="AG4" s="6">
        <f>$C4*$U4/AE4</f>
        <v>1.5771349005994006</v>
      </c>
      <c r="AH4" s="23">
        <f>$C4*$U4/(AF4-$E4)</f>
        <v>3.4786001581495758</v>
      </c>
    </row>
    <row r="5" spans="2:34">
      <c r="B5" s="30" t="s">
        <v>128</v>
      </c>
      <c r="C5" s="47">
        <v>0.71</v>
      </c>
      <c r="D5" s="23">
        <v>0.15</v>
      </c>
      <c r="E5" s="49">
        <v>0.36</v>
      </c>
      <c r="F5" s="23">
        <v>0.27</v>
      </c>
      <c r="G5" s="218">
        <v>2.37</v>
      </c>
      <c r="H5" s="325">
        <v>0.56999999999999995</v>
      </c>
      <c r="I5" s="53">
        <v>-0.68</v>
      </c>
      <c r="J5" s="53">
        <v>0.8</v>
      </c>
      <c r="K5" s="325">
        <v>-0.1</v>
      </c>
      <c r="L5" s="327">
        <v>-0.10249999999999999</v>
      </c>
      <c r="M5" s="53">
        <v>0.1</v>
      </c>
      <c r="N5" s="324">
        <v>0.27</v>
      </c>
      <c r="O5" s="325">
        <v>0.21</v>
      </c>
      <c r="P5" s="218">
        <v>0.03</v>
      </c>
      <c r="Q5" s="325">
        <v>0.05</v>
      </c>
      <c r="R5" s="53">
        <v>0</v>
      </c>
      <c r="S5" s="23">
        <v>0.04</v>
      </c>
      <c r="T5" s="6"/>
      <c r="U5" s="12">
        <v>3.71</v>
      </c>
      <c r="V5" s="22">
        <f>SUM(G5,I5,L5,N5,P5,R5)</f>
        <v>1.8875</v>
      </c>
      <c r="W5" s="6">
        <f>C5*U5/V5</f>
        <v>1.395549668874172</v>
      </c>
      <c r="X5" s="23">
        <f>C5*U5/(V5-E5)</f>
        <v>1.7244517184942716</v>
      </c>
      <c r="Y5" s="5"/>
      <c r="Z5" s="22">
        <f t="shared" si="0"/>
        <v>1.3699949999999999</v>
      </c>
      <c r="AA5" s="6">
        <f t="shared" si="0"/>
        <v>1.3122817391304349</v>
      </c>
      <c r="AB5" s="6">
        <f>$C5*$U5/Z5</f>
        <v>1.9227077471085661</v>
      </c>
      <c r="AC5" s="23">
        <f>$C5*$U5/(AA5-$E5)</f>
        <v>2.7660931547477721</v>
      </c>
      <c r="AD5" s="5"/>
      <c r="AE5" s="22">
        <f t="shared" si="1"/>
        <v>1.6456258221050131</v>
      </c>
      <c r="AF5" s="6">
        <f t="shared" si="1"/>
        <v>1.3255169191342948</v>
      </c>
      <c r="AG5" s="6">
        <f>$C5*$U5/AE5</f>
        <v>1.6006676393972559</v>
      </c>
      <c r="AH5" s="23">
        <f>$C5*$U5/(AF5-$E5)</f>
        <v>2.7281759105389844</v>
      </c>
    </row>
    <row r="6" spans="2:34">
      <c r="B6" s="31" t="s">
        <v>129</v>
      </c>
      <c r="C6" s="48">
        <v>0.75</v>
      </c>
      <c r="D6" s="27">
        <v>0.1</v>
      </c>
      <c r="E6" s="50">
        <v>0.65</v>
      </c>
      <c r="F6" s="27">
        <v>0.27</v>
      </c>
      <c r="G6" s="219">
        <v>2.4</v>
      </c>
      <c r="H6" s="328">
        <v>0.28000000000000003</v>
      </c>
      <c r="I6" s="329">
        <v>-0.7</v>
      </c>
      <c r="J6" s="329">
        <v>7.0000000000000007E-2</v>
      </c>
      <c r="K6" s="328">
        <v>-7.0000000000000007E-2</v>
      </c>
      <c r="L6" s="330">
        <v>-0.15</v>
      </c>
      <c r="M6" s="329">
        <v>0.1</v>
      </c>
      <c r="N6" s="219">
        <v>0.28000000000000003</v>
      </c>
      <c r="O6" s="328">
        <v>0.17</v>
      </c>
      <c r="P6" s="219">
        <v>0.05</v>
      </c>
      <c r="Q6" s="328">
        <v>0.05</v>
      </c>
      <c r="R6" s="329">
        <v>-0.12</v>
      </c>
      <c r="S6" s="27">
        <v>0.04</v>
      </c>
      <c r="T6" s="6"/>
      <c r="U6" s="12">
        <v>3.44</v>
      </c>
      <c r="V6" s="26">
        <f>SUM(G6,I6,L6,N6,P6,R6)</f>
        <v>1.7600000000000002</v>
      </c>
      <c r="W6" s="28">
        <f>C6*U6/V6</f>
        <v>1.4659090909090908</v>
      </c>
      <c r="X6" s="27">
        <f>C6*U6/(V6-E6)</f>
        <v>2.3243243243243237</v>
      </c>
      <c r="Y6" s="5"/>
      <c r="Z6" s="26">
        <f t="shared" si="0"/>
        <v>1.1581999999999997</v>
      </c>
      <c r="AA6" s="28">
        <f t="shared" si="0"/>
        <v>1.3123739130434784</v>
      </c>
      <c r="AB6" s="28">
        <f>$C6*$U6/Z6</f>
        <v>2.2275945432567785</v>
      </c>
      <c r="AC6" s="27">
        <f>$C6*$U6/(AA6-$E6)</f>
        <v>3.8950809341892789</v>
      </c>
      <c r="AD6" s="5"/>
      <c r="AE6" s="26">
        <f t="shared" si="1"/>
        <v>1.5297299464354561</v>
      </c>
      <c r="AF6" s="28">
        <f t="shared" si="1"/>
        <v>1.331700677604349</v>
      </c>
      <c r="AG6" s="28">
        <f>$C6*$U6/AE6</f>
        <v>1.6865721992380815</v>
      </c>
      <c r="AH6" s="27">
        <f>$C6*$U6/(AF6-$E6)</f>
        <v>3.7846522451271523</v>
      </c>
    </row>
    <row r="7" spans="2:34">
      <c r="B7" s="24"/>
      <c r="C7" s="52"/>
      <c r="D7" s="6"/>
      <c r="E7" s="51"/>
      <c r="F7" s="6"/>
      <c r="G7" s="6"/>
      <c r="H7" s="6"/>
      <c r="I7" s="6"/>
      <c r="J7" s="6"/>
      <c r="K7" s="6"/>
      <c r="L7" s="24"/>
      <c r="M7" s="6"/>
      <c r="N7" s="6"/>
      <c r="O7" s="6"/>
      <c r="P7" s="215"/>
      <c r="Q7" s="6"/>
      <c r="R7" s="215"/>
      <c r="S7" s="6"/>
      <c r="T7" s="6"/>
      <c r="U7" s="12"/>
      <c r="V7" s="5"/>
      <c r="W7" s="5"/>
      <c r="X7" s="5"/>
      <c r="Y7" s="5"/>
      <c r="Z7" s="5"/>
      <c r="AB7" s="5"/>
      <c r="AC7" s="5"/>
      <c r="AD7" s="5"/>
    </row>
    <row r="8" spans="2:34">
      <c r="B8" s="99"/>
      <c r="G8" t="s">
        <v>214</v>
      </c>
      <c r="H8" t="s">
        <v>215</v>
      </c>
      <c r="I8" t="s">
        <v>214</v>
      </c>
      <c r="J8" t="s">
        <v>215</v>
      </c>
      <c r="L8" t="s">
        <v>214</v>
      </c>
      <c r="M8" t="s">
        <v>215</v>
      </c>
      <c r="N8" t="s">
        <v>214</v>
      </c>
      <c r="O8" t="s">
        <v>215</v>
      </c>
      <c r="P8" t="s">
        <v>214</v>
      </c>
      <c r="Q8" t="s">
        <v>215</v>
      </c>
      <c r="R8" t="s">
        <v>214</v>
      </c>
      <c r="S8" t="s">
        <v>215</v>
      </c>
      <c r="U8" s="7" t="s">
        <v>213</v>
      </c>
    </row>
    <row r="9" spans="2:34">
      <c r="B9" s="143" t="s">
        <v>335</v>
      </c>
      <c r="C9" s="249" t="s">
        <v>336</v>
      </c>
      <c r="D9" s="62"/>
      <c r="E9" s="62"/>
      <c r="F9" s="62"/>
      <c r="G9" s="250">
        <f>'Effic&amp;Sens'!U11</f>
        <v>1.0659999999999998</v>
      </c>
      <c r="H9" s="250">
        <f>'Effic&amp;Sens'!$U26</f>
        <v>0.96973913043478266</v>
      </c>
      <c r="I9" s="250">
        <f>'Effic&amp;Sens'!V10</f>
        <v>1.42</v>
      </c>
      <c r="J9" s="120">
        <f>'Effic&amp;Sens'!V25</f>
        <v>1.45</v>
      </c>
      <c r="K9" s="120"/>
      <c r="L9" s="250">
        <f>'Effic&amp;Sens'!V12</f>
        <v>3.89</v>
      </c>
      <c r="M9" s="120"/>
      <c r="N9" s="250">
        <f>'Effic&amp;Sens'!V13</f>
        <v>0.6</v>
      </c>
      <c r="O9" s="120"/>
      <c r="P9" s="250">
        <f>'Effic&amp;Sens'!V14</f>
        <v>1.53</v>
      </c>
      <c r="Q9" s="120"/>
      <c r="R9" s="250">
        <f>'Effic&amp;Sens'!V15</f>
        <v>0.56000000000000005</v>
      </c>
      <c r="S9" s="120"/>
      <c r="T9" s="120"/>
      <c r="U9" s="251">
        <v>4.0999999999999996</v>
      </c>
      <c r="Z9" s="1"/>
      <c r="AA9" s="54"/>
    </row>
    <row r="10" spans="2:34">
      <c r="B10" s="179"/>
      <c r="C10" s="197" t="s">
        <v>338</v>
      </c>
      <c r="D10" s="29"/>
      <c r="E10" s="29"/>
      <c r="F10" s="29"/>
      <c r="G10" s="252">
        <f>'Effic&amp;Sens'!AM11</f>
        <v>0.94597081101477332</v>
      </c>
      <c r="H10" s="253">
        <f>'Effic&amp;Sens'!AM26</f>
        <v>0.82612528233514548</v>
      </c>
      <c r="I10" s="254">
        <f>'Effic&amp;Sens'!AN10</f>
        <v>0.83</v>
      </c>
      <c r="J10" s="254">
        <f>'Effic&amp;Sens'!AN25</f>
        <v>0.93</v>
      </c>
      <c r="K10" s="254"/>
      <c r="L10" s="254">
        <f>'Effic&amp;Sens'!AN12</f>
        <v>1.81</v>
      </c>
      <c r="M10" s="254"/>
      <c r="N10" s="254">
        <f>'Effic&amp;Sens'!AN13</f>
        <v>0.53</v>
      </c>
      <c r="O10" s="254"/>
      <c r="P10" s="254">
        <f>'Effic&amp;Sens'!AN14</f>
        <v>0.35</v>
      </c>
      <c r="Q10" s="254"/>
      <c r="R10" s="254">
        <f>'Effic&amp;Sens'!AN15</f>
        <v>0.45</v>
      </c>
      <c r="S10" s="254"/>
      <c r="T10" s="254"/>
      <c r="U10" s="255">
        <v>4.0999999999999996</v>
      </c>
      <c r="Z10" s="1"/>
    </row>
    <row r="13" spans="2:34" ht="14.25">
      <c r="B13" s="143" t="s">
        <v>344</v>
      </c>
      <c r="C13" s="62"/>
      <c r="D13" s="61"/>
      <c r="E13" s="300" t="s">
        <v>356</v>
      </c>
      <c r="F13" s="55"/>
      <c r="G13" s="62"/>
      <c r="H13" s="300" t="s">
        <v>357</v>
      </c>
      <c r="I13" s="62"/>
      <c r="J13" s="61"/>
      <c r="K13" s="300" t="s">
        <v>358</v>
      </c>
      <c r="L13" s="55"/>
      <c r="M13" s="276"/>
      <c r="N13" s="277" t="s">
        <v>354</v>
      </c>
      <c r="O13" s="55"/>
    </row>
    <row r="14" spans="2:34">
      <c r="B14" s="20"/>
      <c r="C14" s="57"/>
      <c r="D14" s="56" t="s">
        <v>130</v>
      </c>
      <c r="E14" s="57" t="s">
        <v>82</v>
      </c>
      <c r="F14" s="64" t="s">
        <v>64</v>
      </c>
      <c r="G14" s="57" t="s">
        <v>130</v>
      </c>
      <c r="H14" s="57" t="s">
        <v>82</v>
      </c>
      <c r="I14" s="57" t="s">
        <v>64</v>
      </c>
      <c r="J14" s="56" t="s">
        <v>130</v>
      </c>
      <c r="K14" s="57" t="s">
        <v>82</v>
      </c>
      <c r="L14" s="64" t="s">
        <v>64</v>
      </c>
      <c r="M14" s="57" t="s">
        <v>130</v>
      </c>
      <c r="N14" s="57" t="s">
        <v>82</v>
      </c>
      <c r="O14" s="64" t="s">
        <v>64</v>
      </c>
    </row>
    <row r="15" spans="2:34">
      <c r="B15" s="47" t="s">
        <v>81</v>
      </c>
      <c r="C15" s="24"/>
      <c r="D15" s="301"/>
      <c r="E15" s="100"/>
      <c r="F15" s="302"/>
      <c r="G15" s="100"/>
      <c r="H15" s="100"/>
      <c r="I15" s="101"/>
      <c r="J15" s="301"/>
      <c r="K15" s="100"/>
      <c r="L15" s="64"/>
      <c r="M15" s="24"/>
      <c r="N15" s="24"/>
      <c r="O15" s="21"/>
    </row>
    <row r="16" spans="2:34">
      <c r="B16" s="104" t="s">
        <v>342</v>
      </c>
      <c r="C16" s="65"/>
      <c r="D16" s="303">
        <v>1.4</v>
      </c>
      <c r="E16" s="267">
        <v>2</v>
      </c>
      <c r="F16" s="304">
        <v>1.9</v>
      </c>
      <c r="G16" s="266">
        <v>1.3</v>
      </c>
      <c r="H16" s="266">
        <v>1.6</v>
      </c>
      <c r="I16" s="266">
        <v>1.7</v>
      </c>
      <c r="J16" s="303">
        <v>1.3</v>
      </c>
      <c r="K16" s="266">
        <v>1.8</v>
      </c>
      <c r="L16" s="304">
        <v>1.8</v>
      </c>
      <c r="M16" s="275">
        <f>AVERAGE(D16,G16,J16)</f>
        <v>1.3333333333333333</v>
      </c>
      <c r="N16" s="275">
        <f t="shared" ref="N16:N17" si="2">AVERAGE(E16,H16,K16)</f>
        <v>1.8</v>
      </c>
      <c r="O16" s="278">
        <f t="shared" ref="O16:O17" si="3">AVERAGE(F16,I16,L16)</f>
        <v>1.7999999999999998</v>
      </c>
    </row>
    <row r="17" spans="2:15">
      <c r="B17" s="269" t="s">
        <v>341</v>
      </c>
      <c r="C17" s="270"/>
      <c r="D17" s="305"/>
      <c r="E17" s="268">
        <f>AB4</f>
        <v>1.9830229277173967</v>
      </c>
      <c r="F17" s="306">
        <f>AG4</f>
        <v>1.5771349005994006</v>
      </c>
      <c r="G17" s="268"/>
      <c r="H17" s="268">
        <f>AB5</f>
        <v>1.9227077471085661</v>
      </c>
      <c r="I17" s="268">
        <f>AG5</f>
        <v>1.6006676393972559</v>
      </c>
      <c r="J17" s="305"/>
      <c r="K17" s="268">
        <f>AB5</f>
        <v>1.9227077471085661</v>
      </c>
      <c r="L17" s="306">
        <f>AG6</f>
        <v>1.6865721992380815</v>
      </c>
      <c r="M17" s="222"/>
      <c r="N17" s="222">
        <f t="shared" si="2"/>
        <v>1.9428128073115094</v>
      </c>
      <c r="O17" s="279">
        <f t="shared" si="3"/>
        <v>1.6214582464115794</v>
      </c>
    </row>
    <row r="18" spans="2:15" ht="14.25" customHeight="1">
      <c r="B18" s="20"/>
      <c r="C18" s="24"/>
      <c r="D18" s="78"/>
      <c r="E18" s="65"/>
      <c r="F18" s="70"/>
      <c r="G18" s="65"/>
      <c r="H18" s="65"/>
      <c r="I18" s="65"/>
      <c r="J18" s="78"/>
      <c r="K18" s="65"/>
      <c r="L18" s="70"/>
      <c r="M18" s="24"/>
      <c r="N18" s="24"/>
      <c r="O18" s="21"/>
    </row>
    <row r="19" spans="2:15">
      <c r="B19" s="47" t="s">
        <v>103</v>
      </c>
      <c r="C19" s="102"/>
      <c r="D19" s="78"/>
      <c r="E19" s="65"/>
      <c r="F19" s="70"/>
      <c r="G19" s="65"/>
      <c r="H19" s="65"/>
      <c r="I19" s="65"/>
      <c r="J19" s="78"/>
      <c r="K19" s="65"/>
      <c r="L19" s="70"/>
      <c r="M19" s="24"/>
      <c r="N19" s="24"/>
      <c r="O19" s="21"/>
    </row>
    <row r="20" spans="2:15">
      <c r="B20" s="104" t="s">
        <v>342</v>
      </c>
      <c r="C20" s="102"/>
      <c r="D20" s="303">
        <v>2.1</v>
      </c>
      <c r="E20" s="267">
        <v>4</v>
      </c>
      <c r="F20" s="304">
        <v>3.6</v>
      </c>
      <c r="G20" s="271">
        <v>1.5</v>
      </c>
      <c r="H20" s="267">
        <v>2</v>
      </c>
      <c r="I20" s="266">
        <v>2.2999999999999998</v>
      </c>
      <c r="J20" s="307">
        <v>2</v>
      </c>
      <c r="K20" s="266">
        <v>2.9</v>
      </c>
      <c r="L20" s="304">
        <v>3.4</v>
      </c>
      <c r="M20" s="275">
        <f>AVERAGE(D20,G20,J20)</f>
        <v>1.8666666666666665</v>
      </c>
      <c r="N20" s="275">
        <f t="shared" ref="N20:N21" si="4">AVERAGE(E20,H20,K20)</f>
        <v>2.9666666666666668</v>
      </c>
      <c r="O20" s="278">
        <f t="shared" ref="O20:O21" si="5">AVERAGE(F20,I20,L20)</f>
        <v>3.1</v>
      </c>
    </row>
    <row r="21" spans="2:15">
      <c r="B21" s="269" t="s">
        <v>341</v>
      </c>
      <c r="C21" s="257"/>
      <c r="D21" s="305"/>
      <c r="E21" s="268">
        <f>AC4</f>
        <v>3.8766996736814097</v>
      </c>
      <c r="F21" s="306">
        <f>AH4</f>
        <v>3.4786001581495758</v>
      </c>
      <c r="G21" s="268"/>
      <c r="H21" s="268">
        <f>AC5</f>
        <v>2.7660931547477721</v>
      </c>
      <c r="I21" s="268">
        <f>AH5</f>
        <v>2.7281759105389844</v>
      </c>
      <c r="J21" s="305"/>
      <c r="K21" s="268">
        <f>AC6</f>
        <v>3.8950809341892789</v>
      </c>
      <c r="L21" s="306">
        <f>AH6</f>
        <v>3.7846522451271523</v>
      </c>
      <c r="M21" s="222"/>
      <c r="N21" s="222">
        <f t="shared" si="4"/>
        <v>3.5126245875394866</v>
      </c>
      <c r="O21" s="279">
        <f t="shared" si="5"/>
        <v>3.3304761046052374</v>
      </c>
    </row>
    <row r="22" spans="2:15">
      <c r="B22" s="24"/>
    </row>
    <row r="23" spans="2:15">
      <c r="B23" s="24"/>
    </row>
    <row r="26" spans="2:15">
      <c r="B26" s="143" t="s">
        <v>343</v>
      </c>
      <c r="C26" s="62"/>
      <c r="D26" s="62"/>
      <c r="E26" s="62"/>
      <c r="F26" s="62"/>
      <c r="G26" s="62"/>
      <c r="H26" s="62"/>
      <c r="I26" s="62"/>
      <c r="J26" s="62"/>
      <c r="K26" s="62"/>
      <c r="L26" s="55"/>
    </row>
    <row r="27" spans="2:15">
      <c r="B27" s="265" t="s">
        <v>81</v>
      </c>
      <c r="C27" s="258">
        <v>0.5</v>
      </c>
      <c r="D27" s="259">
        <v>1.4</v>
      </c>
      <c r="E27" s="259">
        <v>2</v>
      </c>
      <c r="F27" s="259">
        <v>1.9</v>
      </c>
      <c r="G27" s="259">
        <v>1.3</v>
      </c>
      <c r="H27" s="259">
        <v>1.6</v>
      </c>
      <c r="I27" s="259">
        <v>1.7</v>
      </c>
      <c r="J27" s="259">
        <v>1.3</v>
      </c>
      <c r="K27" s="259">
        <v>1.8</v>
      </c>
      <c r="L27" s="260">
        <v>1.8</v>
      </c>
    </row>
    <row r="28" spans="2:15">
      <c r="B28" s="20"/>
      <c r="C28" s="102">
        <v>0.05</v>
      </c>
      <c r="D28" s="90">
        <v>1</v>
      </c>
      <c r="E28" s="90">
        <v>1.3</v>
      </c>
      <c r="F28" s="90">
        <v>1.3</v>
      </c>
      <c r="G28" s="90">
        <v>0.9</v>
      </c>
      <c r="H28" s="90">
        <v>0.8</v>
      </c>
      <c r="I28" s="90">
        <v>1.1000000000000001</v>
      </c>
      <c r="J28" s="90">
        <v>0.9</v>
      </c>
      <c r="K28" s="90">
        <v>1</v>
      </c>
      <c r="L28" s="261">
        <v>1.1000000000000001</v>
      </c>
    </row>
    <row r="29" spans="2:15">
      <c r="B29" s="20"/>
      <c r="C29" s="102">
        <v>0.17</v>
      </c>
      <c r="D29" s="90">
        <v>1.2</v>
      </c>
      <c r="E29" s="90">
        <v>1.5</v>
      </c>
      <c r="F29" s="90">
        <v>1.5</v>
      </c>
      <c r="G29" s="90">
        <v>1</v>
      </c>
      <c r="H29" s="90">
        <v>1.1000000000000001</v>
      </c>
      <c r="I29" s="90">
        <v>1.3</v>
      </c>
      <c r="J29" s="90">
        <v>1</v>
      </c>
      <c r="K29" s="90">
        <v>1.2</v>
      </c>
      <c r="L29" s="261">
        <v>1.4</v>
      </c>
    </row>
    <row r="30" spans="2:15">
      <c r="B30" s="20"/>
      <c r="C30" s="102">
        <v>0.83</v>
      </c>
      <c r="D30" s="90">
        <v>1.7</v>
      </c>
      <c r="E30" s="90">
        <v>2.7</v>
      </c>
      <c r="F30" s="90">
        <v>2.2999999999999998</v>
      </c>
      <c r="G30" s="90">
        <v>1.7</v>
      </c>
      <c r="H30" s="90">
        <v>2.7</v>
      </c>
      <c r="I30" s="90">
        <v>2.4</v>
      </c>
      <c r="J30" s="90">
        <v>1.8</v>
      </c>
      <c r="K30" s="90">
        <v>3.1</v>
      </c>
      <c r="L30" s="261">
        <v>2.6</v>
      </c>
    </row>
    <row r="31" spans="2:15">
      <c r="B31" s="20"/>
      <c r="C31" s="102">
        <v>0.95</v>
      </c>
      <c r="D31" s="90">
        <v>2</v>
      </c>
      <c r="E31" s="90">
        <v>3.6</v>
      </c>
      <c r="F31" s="90">
        <v>2.7</v>
      </c>
      <c r="G31" s="90">
        <v>2.4</v>
      </c>
      <c r="H31" s="90">
        <v>5.5</v>
      </c>
      <c r="I31" s="90">
        <v>3.9</v>
      </c>
      <c r="J31" s="90">
        <v>2.2999999999999998</v>
      </c>
      <c r="K31" s="90">
        <v>5.9</v>
      </c>
      <c r="L31" s="261">
        <v>3.6</v>
      </c>
    </row>
    <row r="32" spans="2:15">
      <c r="B32" s="20"/>
      <c r="C32" s="24"/>
      <c r="D32" s="90"/>
      <c r="E32" s="90"/>
      <c r="F32" s="90"/>
      <c r="G32" s="90"/>
      <c r="H32" s="90"/>
      <c r="I32" s="90"/>
      <c r="J32" s="90"/>
      <c r="K32" s="90"/>
      <c r="L32" s="261"/>
    </row>
    <row r="33" spans="2:12">
      <c r="B33" s="265" t="s">
        <v>103</v>
      </c>
      <c r="C33" s="258">
        <v>0.5</v>
      </c>
      <c r="D33" s="259">
        <v>2.1</v>
      </c>
      <c r="E33" s="259">
        <v>4</v>
      </c>
      <c r="F33" s="259">
        <v>3.6</v>
      </c>
      <c r="G33" s="262">
        <v>1.5</v>
      </c>
      <c r="H33" s="259">
        <v>2</v>
      </c>
      <c r="I33" s="259">
        <v>2.2999999999999998</v>
      </c>
      <c r="J33" s="259">
        <v>2</v>
      </c>
      <c r="K33" s="259">
        <v>2.9</v>
      </c>
      <c r="L33" s="260">
        <v>3.4</v>
      </c>
    </row>
    <row r="34" spans="2:12">
      <c r="B34" s="20"/>
      <c r="C34" s="102">
        <v>0.05</v>
      </c>
      <c r="D34" s="90">
        <v>1.4</v>
      </c>
      <c r="E34" s="90">
        <v>2.1</v>
      </c>
      <c r="F34" s="90">
        <v>2.2000000000000002</v>
      </c>
      <c r="G34" s="90">
        <v>1</v>
      </c>
      <c r="H34" s="90">
        <v>-3.8</v>
      </c>
      <c r="I34" s="90">
        <v>1.3</v>
      </c>
      <c r="J34" s="90">
        <v>1.1000000000000001</v>
      </c>
      <c r="K34" s="90">
        <v>-14.1</v>
      </c>
      <c r="L34" s="261">
        <v>1.4</v>
      </c>
    </row>
    <row r="35" spans="2:12">
      <c r="B35" s="20"/>
      <c r="C35" s="102">
        <v>0.17</v>
      </c>
      <c r="D35" s="90">
        <v>1.7</v>
      </c>
      <c r="E35" s="90">
        <v>2.7</v>
      </c>
      <c r="F35" s="90">
        <v>2.7</v>
      </c>
      <c r="G35" s="90">
        <v>1.2</v>
      </c>
      <c r="H35" s="90">
        <v>1.4</v>
      </c>
      <c r="I35" s="90">
        <v>1.7</v>
      </c>
      <c r="J35" s="90">
        <v>1.4</v>
      </c>
      <c r="K35" s="90">
        <v>1.5</v>
      </c>
      <c r="L35" s="261">
        <v>2.2000000000000002</v>
      </c>
    </row>
    <row r="36" spans="2:12">
      <c r="B36" s="20"/>
      <c r="C36" s="102">
        <v>0.83</v>
      </c>
      <c r="D36" s="90">
        <v>2.7</v>
      </c>
      <c r="E36" s="90">
        <v>6.7</v>
      </c>
      <c r="F36" s="90">
        <v>5.3</v>
      </c>
      <c r="G36" s="90">
        <v>2.2000000000000002</v>
      </c>
      <c r="H36" s="90">
        <v>3.8</v>
      </c>
      <c r="I36" s="90">
        <v>3.8</v>
      </c>
      <c r="J36" s="90">
        <v>3.2</v>
      </c>
      <c r="K36" s="90">
        <v>6.9</v>
      </c>
      <c r="L36" s="261">
        <v>6.8</v>
      </c>
    </row>
    <row r="37" spans="2:12">
      <c r="B37" s="67"/>
      <c r="C37" s="103">
        <v>0.95</v>
      </c>
      <c r="D37" s="263">
        <v>3.4</v>
      </c>
      <c r="E37" s="263">
        <v>12.6</v>
      </c>
      <c r="F37" s="263">
        <v>7.9</v>
      </c>
      <c r="G37" s="263">
        <v>3.6</v>
      </c>
      <c r="H37" s="263">
        <v>8.8000000000000007</v>
      </c>
      <c r="I37" s="263">
        <v>7.2</v>
      </c>
      <c r="J37" s="263">
        <v>5.4</v>
      </c>
      <c r="K37" s="263">
        <v>19.399999999999999</v>
      </c>
      <c r="L37" s="264">
        <v>15.8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92"/>
  <sheetViews>
    <sheetView zoomScale="90" zoomScaleNormal="90" workbookViewId="0">
      <pane xSplit="1" ySplit="2" topLeftCell="O3" activePane="bottomRight" state="frozen"/>
      <selection pane="topRight" activeCell="B1" sqref="B1"/>
      <selection pane="bottomLeft" activeCell="A3" sqref="A3"/>
      <selection pane="bottomRight" activeCell="AA1" sqref="AA1"/>
    </sheetView>
  </sheetViews>
  <sheetFormatPr defaultRowHeight="12.75"/>
  <cols>
    <col min="1" max="2" width="11" customWidth="1"/>
    <col min="3" max="19" width="10.42578125" bestFit="1" customWidth="1"/>
    <col min="20" max="25" width="9.28515625" bestFit="1" customWidth="1"/>
    <col min="26" max="26" width="10.28515625" customWidth="1"/>
    <col min="28" max="28" width="12.42578125" customWidth="1"/>
    <col min="30" max="30" width="9.28515625" bestFit="1" customWidth="1"/>
  </cols>
  <sheetData>
    <row r="1" spans="1:33">
      <c r="AA1" s="1"/>
      <c r="AB1" s="9" t="s">
        <v>240</v>
      </c>
    </row>
    <row r="2" spans="1:33" ht="75.75" customHeight="1">
      <c r="B2" s="39" t="s">
        <v>181</v>
      </c>
      <c r="C2" s="39" t="s">
        <v>182</v>
      </c>
      <c r="D2" s="39" t="s">
        <v>183</v>
      </c>
      <c r="E2" s="39" t="s">
        <v>184</v>
      </c>
      <c r="F2" s="39" t="s">
        <v>185</v>
      </c>
      <c r="G2" s="39" t="s">
        <v>186</v>
      </c>
      <c r="H2" s="39" t="s">
        <v>187</v>
      </c>
      <c r="I2" s="39" t="s">
        <v>188</v>
      </c>
      <c r="J2" s="39" t="s">
        <v>189</v>
      </c>
      <c r="K2" s="39" t="s">
        <v>190</v>
      </c>
      <c r="L2" s="39" t="s">
        <v>191</v>
      </c>
      <c r="M2" s="39" t="s">
        <v>192</v>
      </c>
      <c r="N2" s="39" t="s">
        <v>193</v>
      </c>
      <c r="O2" s="39" t="s">
        <v>194</v>
      </c>
      <c r="P2" s="39" t="s">
        <v>195</v>
      </c>
      <c r="Q2" s="39" t="s">
        <v>196</v>
      </c>
      <c r="R2" s="39" t="s">
        <v>197</v>
      </c>
      <c r="S2" s="39" t="s">
        <v>198</v>
      </c>
      <c r="T2" s="39" t="s">
        <v>199</v>
      </c>
      <c r="U2" s="39" t="s">
        <v>200</v>
      </c>
      <c r="V2" s="39" t="s">
        <v>201</v>
      </c>
      <c r="W2" s="39" t="s">
        <v>202</v>
      </c>
      <c r="X2" s="39" t="s">
        <v>203</v>
      </c>
      <c r="Y2" s="39" t="s">
        <v>204</v>
      </c>
      <c r="Z2" s="39" t="s">
        <v>205</v>
      </c>
      <c r="AB2" s="39" t="s">
        <v>249</v>
      </c>
      <c r="AD2" s="39" t="s">
        <v>243</v>
      </c>
      <c r="AE2" s="39" t="s">
        <v>252</v>
      </c>
      <c r="AF2" s="39" t="s">
        <v>250</v>
      </c>
      <c r="AG2" s="39" t="s">
        <v>251</v>
      </c>
    </row>
    <row r="3" spans="1:33">
      <c r="A3" s="8">
        <v>1850</v>
      </c>
      <c r="B3" s="1">
        <v>240.9408</v>
      </c>
      <c r="C3" s="1">
        <v>240.69120000000001</v>
      </c>
      <c r="D3" s="1">
        <v>240.66480000000001</v>
      </c>
      <c r="E3" s="1">
        <v>240.76779999999999</v>
      </c>
      <c r="F3" s="1">
        <v>240.74889999999999</v>
      </c>
      <c r="G3" s="1">
        <v>240.81800000000001</v>
      </c>
      <c r="H3" s="1">
        <v>100.8336</v>
      </c>
      <c r="I3" s="1">
        <v>100.5403</v>
      </c>
      <c r="J3" s="1">
        <v>100.6961</v>
      </c>
      <c r="K3" s="1">
        <v>100.4877</v>
      </c>
      <c r="L3" s="1">
        <v>100.56180000000001</v>
      </c>
      <c r="M3" s="1">
        <v>100.4836</v>
      </c>
      <c r="N3" s="1">
        <v>341.54180000000002</v>
      </c>
      <c r="O3" s="1">
        <v>341.54180000000002</v>
      </c>
      <c r="P3" s="1">
        <v>341.54180000000002</v>
      </c>
      <c r="Q3" s="1">
        <v>341.54180000000002</v>
      </c>
      <c r="R3" s="1">
        <v>341.54180000000002</v>
      </c>
      <c r="S3" s="1">
        <v>341.54180000000002</v>
      </c>
      <c r="T3" s="1">
        <f t="shared" ref="T3:T66" si="0">N3-H3-B3</f>
        <v>-0.23259999999996239</v>
      </c>
      <c r="U3" s="1">
        <f t="shared" ref="U3:U66" si="1">O3-I3-C3</f>
        <v>0.31030000000001223</v>
      </c>
      <c r="V3" s="1">
        <f t="shared" ref="V3:V66" si="2">P3-J3-D3</f>
        <v>0.18090000000000828</v>
      </c>
      <c r="W3" s="1">
        <f t="shared" ref="W3:W66" si="3">Q3-K3-E3</f>
        <v>0.28630000000001132</v>
      </c>
      <c r="X3" s="1">
        <f t="shared" ref="X3:X66" si="4">R3-L3-F3</f>
        <v>0.23110000000002628</v>
      </c>
      <c r="Y3" s="1">
        <f t="shared" ref="Y3:Y66" si="5">S3-M3-G3</f>
        <v>0.24020000000001573</v>
      </c>
      <c r="Z3" s="1">
        <f>AVERAGE(T3:Y3)</f>
        <v>0.16936666666668523</v>
      </c>
      <c r="AB3" s="1">
        <v>0</v>
      </c>
      <c r="AD3" s="1">
        <v>287.45819999999998</v>
      </c>
      <c r="AE3" s="1">
        <v>2.2264909999999999E-2</v>
      </c>
    </row>
    <row r="4" spans="1:33">
      <c r="A4" s="8">
        <v>1851</v>
      </c>
      <c r="B4" s="1">
        <v>240.99600000000001</v>
      </c>
      <c r="C4" s="1">
        <v>240.45490000000001</v>
      </c>
      <c r="D4" s="1">
        <v>240.6035</v>
      </c>
      <c r="E4" s="1">
        <v>240.86089999999999</v>
      </c>
      <c r="F4" s="1">
        <v>240.66900000000001</v>
      </c>
      <c r="G4" s="1">
        <v>240.62100000000001</v>
      </c>
      <c r="H4" s="1">
        <v>100.1477</v>
      </c>
      <c r="I4" s="1">
        <v>100.89579999999999</v>
      </c>
      <c r="J4" s="1">
        <v>100.7996</v>
      </c>
      <c r="K4" s="1">
        <v>100.50320000000001</v>
      </c>
      <c r="L4" s="1">
        <v>100.413</v>
      </c>
      <c r="M4" s="1">
        <v>100.45050000000001</v>
      </c>
      <c r="N4" s="1">
        <v>341.54180000000002</v>
      </c>
      <c r="O4" s="1">
        <v>341.54180000000002</v>
      </c>
      <c r="P4" s="1">
        <v>341.54180000000002</v>
      </c>
      <c r="Q4" s="1">
        <v>341.54180000000002</v>
      </c>
      <c r="R4" s="1">
        <v>341.54180000000002</v>
      </c>
      <c r="S4" s="1">
        <v>341.54180000000002</v>
      </c>
      <c r="T4" s="1">
        <f t="shared" si="0"/>
        <v>0.39810000000002788</v>
      </c>
      <c r="U4" s="1">
        <f t="shared" si="1"/>
        <v>0.19110000000000582</v>
      </c>
      <c r="V4" s="1">
        <f t="shared" si="2"/>
        <v>0.13870000000002847</v>
      </c>
      <c r="W4" s="1">
        <f t="shared" si="3"/>
        <v>0.17770000000004416</v>
      </c>
      <c r="X4" s="1">
        <f t="shared" si="4"/>
        <v>0.45980000000000132</v>
      </c>
      <c r="Y4" s="1">
        <f t="shared" si="5"/>
        <v>0.47030000000000882</v>
      </c>
      <c r="Z4" s="1">
        <f t="shared" ref="Z4:Z67" si="6">AVERAGE(T4:Y4)</f>
        <v>0.30595000000001943</v>
      </c>
      <c r="AB4" s="1">
        <v>3.5038100000000003E-2</v>
      </c>
      <c r="AD4" s="1">
        <v>287.50880000000001</v>
      </c>
      <c r="AE4" s="1">
        <v>7.2854550000000004E-2</v>
      </c>
    </row>
    <row r="5" spans="1:33">
      <c r="A5" s="8">
        <v>1852</v>
      </c>
      <c r="B5" s="1">
        <v>240.98650000000001</v>
      </c>
      <c r="C5" s="1">
        <v>240.9366</v>
      </c>
      <c r="D5" s="1">
        <v>240.9179</v>
      </c>
      <c r="E5" s="1">
        <v>240.86330000000001</v>
      </c>
      <c r="F5" s="1">
        <v>241.13589999999999</v>
      </c>
      <c r="G5" s="1">
        <v>240.98910000000001</v>
      </c>
      <c r="H5" s="1">
        <v>100.60720000000001</v>
      </c>
      <c r="I5" s="1">
        <v>100.2671</v>
      </c>
      <c r="J5" s="1">
        <v>100.4481</v>
      </c>
      <c r="K5" s="1">
        <v>100.19629999999999</v>
      </c>
      <c r="L5" s="1">
        <v>100.42919999999999</v>
      </c>
      <c r="M5" s="1">
        <v>100.4854</v>
      </c>
      <c r="N5" s="1">
        <v>341.52109999999999</v>
      </c>
      <c r="O5" s="1">
        <v>341.52109999999999</v>
      </c>
      <c r="P5" s="1">
        <v>341.52109999999999</v>
      </c>
      <c r="Q5" s="1">
        <v>341.52109999999999</v>
      </c>
      <c r="R5" s="1">
        <v>341.52109999999999</v>
      </c>
      <c r="S5" s="1">
        <v>341.52109999999999</v>
      </c>
      <c r="T5" s="1">
        <f t="shared" si="0"/>
        <v>-7.2600000000022646E-2</v>
      </c>
      <c r="U5" s="1">
        <f t="shared" si="1"/>
        <v>0.31739999999999213</v>
      </c>
      <c r="V5" s="1">
        <f t="shared" si="2"/>
        <v>0.15509999999997603</v>
      </c>
      <c r="W5" s="1">
        <f t="shared" si="3"/>
        <v>0.46149999999997249</v>
      </c>
      <c r="X5" s="1">
        <f t="shared" si="4"/>
        <v>-4.399999999998272E-2</v>
      </c>
      <c r="Y5" s="1">
        <f t="shared" si="5"/>
        <v>4.6599999999983766E-2</v>
      </c>
      <c r="Z5" s="1">
        <f t="shared" si="6"/>
        <v>0.1439999999999865</v>
      </c>
      <c r="AB5" s="1">
        <v>5.5433799999999998E-2</v>
      </c>
      <c r="AD5" s="1">
        <v>287.50880000000001</v>
      </c>
      <c r="AE5" s="1">
        <v>7.2798080000000001E-2</v>
      </c>
    </row>
    <row r="6" spans="1:33">
      <c r="A6" s="8">
        <v>1853</v>
      </c>
      <c r="B6" s="1">
        <v>241.101</v>
      </c>
      <c r="C6" s="1">
        <v>240.6071</v>
      </c>
      <c r="D6" s="1">
        <v>240.69210000000001</v>
      </c>
      <c r="E6" s="1">
        <v>240.72450000000001</v>
      </c>
      <c r="F6" s="1">
        <v>240.80019999999999</v>
      </c>
      <c r="G6" s="1">
        <v>240.8494</v>
      </c>
      <c r="H6" s="1">
        <v>100.2272</v>
      </c>
      <c r="I6" s="1">
        <v>100.3677</v>
      </c>
      <c r="J6" s="1">
        <v>100.2941</v>
      </c>
      <c r="K6" s="1">
        <v>100.5431</v>
      </c>
      <c r="L6" s="1">
        <v>100.399</v>
      </c>
      <c r="M6" s="1">
        <v>100.4594</v>
      </c>
      <c r="N6" s="1">
        <v>341.49869999999999</v>
      </c>
      <c r="O6" s="1">
        <v>341.49869999999999</v>
      </c>
      <c r="P6" s="1">
        <v>341.49869999999999</v>
      </c>
      <c r="Q6" s="1">
        <v>341.49869999999999</v>
      </c>
      <c r="R6" s="1">
        <v>341.49869999999999</v>
      </c>
      <c r="S6" s="1">
        <v>341.49869999999999</v>
      </c>
      <c r="T6" s="1">
        <f t="shared" si="0"/>
        <v>0.17050000000000409</v>
      </c>
      <c r="U6" s="1">
        <f t="shared" si="1"/>
        <v>0.52389999999996917</v>
      </c>
      <c r="V6" s="1">
        <f t="shared" si="2"/>
        <v>0.51249999999996021</v>
      </c>
      <c r="W6" s="1">
        <f t="shared" si="3"/>
        <v>0.23109999999999786</v>
      </c>
      <c r="X6" s="1">
        <f t="shared" si="4"/>
        <v>0.29949999999999477</v>
      </c>
      <c r="Y6" s="1">
        <f t="shared" si="5"/>
        <v>0.18989999999996598</v>
      </c>
      <c r="Z6" s="1">
        <f t="shared" si="6"/>
        <v>0.32123333333331533</v>
      </c>
      <c r="AB6" s="1">
        <v>6.3721100000000003E-2</v>
      </c>
      <c r="AD6" s="1">
        <v>287.46960000000001</v>
      </c>
      <c r="AE6" s="1">
        <v>3.3567390000000003E-2</v>
      </c>
    </row>
    <row r="7" spans="1:33">
      <c r="A7" s="8">
        <v>1854</v>
      </c>
      <c r="B7" s="1">
        <v>240.79519999999999</v>
      </c>
      <c r="C7" s="1">
        <v>240.54349999999999</v>
      </c>
      <c r="D7" s="1">
        <v>240.72219999999999</v>
      </c>
      <c r="E7" s="1">
        <v>240.77180000000001</v>
      </c>
      <c r="F7" s="1">
        <v>240.65710000000001</v>
      </c>
      <c r="G7" s="1">
        <v>240.85640000000001</v>
      </c>
      <c r="H7" s="1">
        <v>100.5737</v>
      </c>
      <c r="I7" s="1">
        <v>100.78700000000001</v>
      </c>
      <c r="J7" s="1">
        <v>100.7479</v>
      </c>
      <c r="K7" s="1">
        <v>100.12</v>
      </c>
      <c r="L7" s="1">
        <v>100.75660000000001</v>
      </c>
      <c r="M7" s="1">
        <v>100.14400000000001</v>
      </c>
      <c r="N7" s="1">
        <v>341.47199999999998</v>
      </c>
      <c r="O7" s="1">
        <v>341.47199999999998</v>
      </c>
      <c r="P7" s="1">
        <v>341.47199999999998</v>
      </c>
      <c r="Q7" s="1">
        <v>341.47199999999998</v>
      </c>
      <c r="R7" s="1">
        <v>341.47199999999998</v>
      </c>
      <c r="S7" s="1">
        <v>341.47199999999998</v>
      </c>
      <c r="T7" s="1">
        <f t="shared" si="0"/>
        <v>0.10309999999998354</v>
      </c>
      <c r="U7" s="1">
        <f t="shared" si="1"/>
        <v>0.14149999999997931</v>
      </c>
      <c r="V7" s="1">
        <f t="shared" si="2"/>
        <v>1.8999999999778083E-3</v>
      </c>
      <c r="W7" s="1">
        <f t="shared" si="3"/>
        <v>0.5801999999999623</v>
      </c>
      <c r="X7" s="1">
        <f t="shared" si="4"/>
        <v>5.8299999999974261E-2</v>
      </c>
      <c r="Y7" s="1">
        <f t="shared" si="5"/>
        <v>0.47159999999996671</v>
      </c>
      <c r="Z7" s="1">
        <f t="shared" si="6"/>
        <v>0.22609999999997399</v>
      </c>
      <c r="AB7" s="1">
        <v>5.9969399999999999E-2</v>
      </c>
      <c r="AD7" s="1">
        <v>287.46890000000002</v>
      </c>
      <c r="AE7" s="1">
        <v>3.277074E-2</v>
      </c>
    </row>
    <row r="8" spans="1:33">
      <c r="A8" s="8">
        <v>1855</v>
      </c>
      <c r="B8" s="1">
        <v>240.7525</v>
      </c>
      <c r="C8" s="1">
        <v>240.49440000000001</v>
      </c>
      <c r="D8" s="1">
        <v>241.11519999999999</v>
      </c>
      <c r="E8" s="1">
        <v>240.85769999999999</v>
      </c>
      <c r="F8" s="1">
        <v>240.7038</v>
      </c>
      <c r="G8" s="1">
        <v>240.66820000000001</v>
      </c>
      <c r="H8" s="1">
        <v>100.8888</v>
      </c>
      <c r="I8" s="1">
        <v>100.4851</v>
      </c>
      <c r="J8" s="1">
        <v>100.4502</v>
      </c>
      <c r="K8" s="1">
        <v>100.43640000000001</v>
      </c>
      <c r="L8" s="1">
        <v>100.6969</v>
      </c>
      <c r="M8" s="1">
        <v>100.4199</v>
      </c>
      <c r="N8" s="1">
        <v>341.45800000000003</v>
      </c>
      <c r="O8" s="1">
        <v>341.45800000000003</v>
      </c>
      <c r="P8" s="1">
        <v>341.45800000000003</v>
      </c>
      <c r="Q8" s="1">
        <v>341.45800000000003</v>
      </c>
      <c r="R8" s="1">
        <v>341.45800000000003</v>
      </c>
      <c r="S8" s="1">
        <v>341.45800000000003</v>
      </c>
      <c r="T8" s="1">
        <f t="shared" si="0"/>
        <v>-0.18329999999997426</v>
      </c>
      <c r="U8" s="1">
        <f t="shared" si="1"/>
        <v>0.47850000000002524</v>
      </c>
      <c r="V8" s="1">
        <f t="shared" si="2"/>
        <v>-0.10739999999995575</v>
      </c>
      <c r="W8" s="1">
        <f t="shared" si="3"/>
        <v>0.16390000000004079</v>
      </c>
      <c r="X8" s="1">
        <f t="shared" si="4"/>
        <v>5.730000000002633E-2</v>
      </c>
      <c r="Y8" s="1">
        <f t="shared" si="5"/>
        <v>0.36990000000002965</v>
      </c>
      <c r="Z8" s="1">
        <f t="shared" si="6"/>
        <v>0.12981666666669867</v>
      </c>
      <c r="AB8" s="1">
        <v>-1.20188E-2</v>
      </c>
      <c r="AD8" s="1">
        <v>287.49149999999997</v>
      </c>
      <c r="AE8" s="1">
        <v>5.5409319999999998E-2</v>
      </c>
    </row>
    <row r="9" spans="1:33">
      <c r="A9" s="8">
        <v>1856</v>
      </c>
      <c r="B9" s="1">
        <v>240.35589999999999</v>
      </c>
      <c r="C9" s="1">
        <v>240.44990000000001</v>
      </c>
      <c r="D9" s="1">
        <v>240.15010000000001</v>
      </c>
      <c r="E9" s="1">
        <v>240.40119999999999</v>
      </c>
      <c r="F9" s="1">
        <v>240.3321</v>
      </c>
      <c r="G9" s="1">
        <v>240.16300000000001</v>
      </c>
      <c r="H9" s="1">
        <v>101.79089999999999</v>
      </c>
      <c r="I9" s="1">
        <v>101.5391</v>
      </c>
      <c r="J9" s="1">
        <v>102.0565</v>
      </c>
      <c r="K9" s="1">
        <v>101.54349999999999</v>
      </c>
      <c r="L9" s="1">
        <v>101.0061</v>
      </c>
      <c r="M9" s="1">
        <v>101.9982</v>
      </c>
      <c r="N9" s="1">
        <v>341.45800000000003</v>
      </c>
      <c r="O9" s="1">
        <v>341.45800000000003</v>
      </c>
      <c r="P9" s="1">
        <v>341.45800000000003</v>
      </c>
      <c r="Q9" s="1">
        <v>341.45800000000003</v>
      </c>
      <c r="R9" s="1">
        <v>341.45800000000003</v>
      </c>
      <c r="S9" s="1">
        <v>341.45800000000003</v>
      </c>
      <c r="T9" s="1">
        <f t="shared" si="0"/>
        <v>-0.68879999999995789</v>
      </c>
      <c r="U9" s="1">
        <f t="shared" si="1"/>
        <v>-0.53100000000000591</v>
      </c>
      <c r="V9" s="1">
        <f t="shared" si="2"/>
        <v>-0.74859999999998195</v>
      </c>
      <c r="W9" s="1">
        <f t="shared" si="3"/>
        <v>-0.48669999999995639</v>
      </c>
      <c r="X9" s="1">
        <f t="shared" si="4"/>
        <v>0.11980000000002633</v>
      </c>
      <c r="Y9" s="1">
        <f t="shared" si="5"/>
        <v>-0.70319999999998117</v>
      </c>
      <c r="Z9" s="1">
        <f t="shared" si="6"/>
        <v>-0.50641666666664287</v>
      </c>
      <c r="AB9" s="1">
        <v>-0.96709800000000001</v>
      </c>
      <c r="AD9" s="1">
        <v>287.36329999999998</v>
      </c>
      <c r="AE9" s="1">
        <v>-7.2857839999999993E-2</v>
      </c>
    </row>
    <row r="10" spans="1:33">
      <c r="A10" s="8">
        <v>1857</v>
      </c>
      <c r="B10" s="1">
        <v>240.09229999999999</v>
      </c>
      <c r="C10" s="1">
        <v>239.92689999999999</v>
      </c>
      <c r="D10" s="1">
        <v>240.38570000000001</v>
      </c>
      <c r="E10" s="1">
        <v>240.0205</v>
      </c>
      <c r="F10" s="1">
        <v>239.85230000000001</v>
      </c>
      <c r="G10" s="1">
        <v>239.9905</v>
      </c>
      <c r="H10" s="1">
        <v>101.913</v>
      </c>
      <c r="I10" s="1">
        <v>102.4323</v>
      </c>
      <c r="J10" s="1">
        <v>101.4436</v>
      </c>
      <c r="K10" s="1">
        <v>101.8271</v>
      </c>
      <c r="L10" s="1">
        <v>102.4087</v>
      </c>
      <c r="M10" s="1">
        <v>102.2924</v>
      </c>
      <c r="N10" s="1">
        <v>341.4828</v>
      </c>
      <c r="O10" s="1">
        <v>341.4828</v>
      </c>
      <c r="P10" s="1">
        <v>341.4828</v>
      </c>
      <c r="Q10" s="1">
        <v>341.4828</v>
      </c>
      <c r="R10" s="1">
        <v>341.4828</v>
      </c>
      <c r="S10" s="1">
        <v>341.4828</v>
      </c>
      <c r="T10" s="1">
        <f t="shared" si="0"/>
        <v>-0.52250000000000796</v>
      </c>
      <c r="U10" s="1">
        <f t="shared" si="1"/>
        <v>-0.87639999999998963</v>
      </c>
      <c r="V10" s="1">
        <f t="shared" si="2"/>
        <v>-0.34650000000002024</v>
      </c>
      <c r="W10" s="1">
        <f t="shared" si="3"/>
        <v>-0.36480000000000246</v>
      </c>
      <c r="X10" s="1">
        <f t="shared" si="4"/>
        <v>-0.77820000000002665</v>
      </c>
      <c r="Y10" s="1">
        <f t="shared" si="5"/>
        <v>-0.80009999999998627</v>
      </c>
      <c r="Z10" s="1">
        <f t="shared" si="6"/>
        <v>-0.61475000000000557</v>
      </c>
      <c r="AB10" s="1">
        <v>-1.44513</v>
      </c>
      <c r="AD10" s="1">
        <v>287.27249999999998</v>
      </c>
      <c r="AE10" s="1">
        <v>-0.16373509999999999</v>
      </c>
    </row>
    <row r="11" spans="1:33">
      <c r="A11" s="8">
        <v>1858</v>
      </c>
      <c r="B11" s="1">
        <v>240.2664</v>
      </c>
      <c r="C11" s="1">
        <v>240.32759999999999</v>
      </c>
      <c r="D11" s="1">
        <v>240.02330000000001</v>
      </c>
      <c r="E11" s="1">
        <v>240.36330000000001</v>
      </c>
      <c r="F11" s="1">
        <v>240.43260000000001</v>
      </c>
      <c r="G11" s="1">
        <v>240.15379999999999</v>
      </c>
      <c r="H11" s="1">
        <v>101.1617</v>
      </c>
      <c r="I11" s="1">
        <v>101.3031</v>
      </c>
      <c r="J11" s="1">
        <v>101.44840000000001</v>
      </c>
      <c r="K11" s="1">
        <v>100.92489999999999</v>
      </c>
      <c r="L11" s="1">
        <v>101.2295</v>
      </c>
      <c r="M11" s="1">
        <v>101.1207</v>
      </c>
      <c r="N11" s="1">
        <v>341.51850000000002</v>
      </c>
      <c r="O11" s="1">
        <v>341.51850000000002</v>
      </c>
      <c r="P11" s="1">
        <v>341.51850000000002</v>
      </c>
      <c r="Q11" s="1">
        <v>341.51850000000002</v>
      </c>
      <c r="R11" s="1">
        <v>341.51850000000002</v>
      </c>
      <c r="S11" s="1">
        <v>341.51850000000002</v>
      </c>
      <c r="T11" s="1">
        <f t="shared" si="0"/>
        <v>9.0400000000016689E-2</v>
      </c>
      <c r="U11" s="1">
        <f t="shared" si="1"/>
        <v>-0.11219999999997299</v>
      </c>
      <c r="V11" s="1">
        <f t="shared" si="2"/>
        <v>4.6800000000018827E-2</v>
      </c>
      <c r="W11" s="1">
        <f t="shared" si="3"/>
        <v>0.23030000000002815</v>
      </c>
      <c r="X11" s="1">
        <f t="shared" si="4"/>
        <v>-0.14359999999999218</v>
      </c>
      <c r="Y11" s="1">
        <f t="shared" si="5"/>
        <v>0.24400000000002819</v>
      </c>
      <c r="Z11" s="1">
        <f t="shared" si="6"/>
        <v>5.9283333333354449E-2</v>
      </c>
      <c r="AB11" s="1">
        <v>-0.59089999999999998</v>
      </c>
      <c r="AD11" s="1">
        <v>287.29349999999999</v>
      </c>
      <c r="AE11" s="1">
        <v>-0.1427689</v>
      </c>
    </row>
    <row r="12" spans="1:33">
      <c r="A12" s="8">
        <v>1859</v>
      </c>
      <c r="B12" s="1">
        <v>240.4631</v>
      </c>
      <c r="C12" s="1">
        <v>240.48929999999999</v>
      </c>
      <c r="D12" s="1">
        <v>240.608</v>
      </c>
      <c r="E12" s="1">
        <v>240.3707</v>
      </c>
      <c r="F12" s="1">
        <v>240.6713</v>
      </c>
      <c r="G12" s="1">
        <v>240.6052</v>
      </c>
      <c r="H12" s="1">
        <v>100.7371</v>
      </c>
      <c r="I12" s="1">
        <v>100.77209999999999</v>
      </c>
      <c r="J12" s="1">
        <v>100.935</v>
      </c>
      <c r="K12" s="1">
        <v>100.42270000000001</v>
      </c>
      <c r="L12" s="1">
        <v>100.4864</v>
      </c>
      <c r="M12" s="1">
        <v>100.6964</v>
      </c>
      <c r="N12" s="1">
        <v>341.58960000000002</v>
      </c>
      <c r="O12" s="1">
        <v>341.58960000000002</v>
      </c>
      <c r="P12" s="1">
        <v>341.58960000000002</v>
      </c>
      <c r="Q12" s="1">
        <v>341.58960000000002</v>
      </c>
      <c r="R12" s="1">
        <v>341.58960000000002</v>
      </c>
      <c r="S12" s="1">
        <v>341.58960000000002</v>
      </c>
      <c r="T12" s="1">
        <f t="shared" si="0"/>
        <v>0.38940000000002328</v>
      </c>
      <c r="U12" s="1">
        <f t="shared" si="1"/>
        <v>0.32820000000003802</v>
      </c>
      <c r="V12" s="1">
        <f t="shared" si="2"/>
        <v>4.6600000000012187E-2</v>
      </c>
      <c r="W12" s="1">
        <f t="shared" si="3"/>
        <v>0.79619999999999891</v>
      </c>
      <c r="X12" s="1">
        <f t="shared" si="4"/>
        <v>0.43190000000001305</v>
      </c>
      <c r="Y12" s="1">
        <f t="shared" si="5"/>
        <v>0.28800000000003934</v>
      </c>
      <c r="Z12" s="1">
        <f t="shared" si="6"/>
        <v>0.38005000000002082</v>
      </c>
      <c r="AB12" s="1">
        <v>-0.12121899999999999</v>
      </c>
      <c r="AD12" s="1">
        <v>287.39519999999999</v>
      </c>
      <c r="AE12" s="1">
        <v>-4.1146059999999998E-2</v>
      </c>
    </row>
    <row r="13" spans="1:33">
      <c r="A13" s="8">
        <v>1860</v>
      </c>
      <c r="B13" s="1">
        <v>240.85290000000001</v>
      </c>
      <c r="C13" s="1">
        <v>240.71889999999999</v>
      </c>
      <c r="D13" s="1">
        <v>240.6559</v>
      </c>
      <c r="E13" s="1">
        <v>240.83189999999999</v>
      </c>
      <c r="F13" s="1">
        <v>240.67850000000001</v>
      </c>
      <c r="G13" s="1">
        <v>240.62540000000001</v>
      </c>
      <c r="H13" s="1">
        <v>100.75539999999999</v>
      </c>
      <c r="I13" s="1">
        <v>100.5123</v>
      </c>
      <c r="J13" s="1">
        <v>100.7114</v>
      </c>
      <c r="K13" s="1">
        <v>100.1176</v>
      </c>
      <c r="L13" s="1">
        <v>100.6405</v>
      </c>
      <c r="M13" s="1">
        <v>100.7769</v>
      </c>
      <c r="N13" s="1">
        <v>341.60520000000002</v>
      </c>
      <c r="O13" s="1">
        <v>341.60520000000002</v>
      </c>
      <c r="P13" s="1">
        <v>341.60520000000002</v>
      </c>
      <c r="Q13" s="1">
        <v>341.60520000000002</v>
      </c>
      <c r="R13" s="1">
        <v>341.60520000000002</v>
      </c>
      <c r="S13" s="1">
        <v>341.60520000000002</v>
      </c>
      <c r="T13" s="1">
        <f t="shared" si="0"/>
        <v>-3.0999999999892225E-3</v>
      </c>
      <c r="U13" s="1">
        <f t="shared" si="1"/>
        <v>0.37400000000005207</v>
      </c>
      <c r="V13" s="1">
        <f t="shared" si="2"/>
        <v>0.23790000000002465</v>
      </c>
      <c r="W13" s="1">
        <f t="shared" si="3"/>
        <v>0.6557000000000528</v>
      </c>
      <c r="X13" s="1">
        <f t="shared" si="4"/>
        <v>0.286200000000008</v>
      </c>
      <c r="Y13" s="1">
        <f t="shared" si="5"/>
        <v>0.20289999999999964</v>
      </c>
      <c r="Z13" s="1">
        <f t="shared" si="6"/>
        <v>0.29226666666669132</v>
      </c>
      <c r="AB13" s="1">
        <v>5.9750699999999997E-2</v>
      </c>
      <c r="AD13" s="1">
        <v>287.48480000000001</v>
      </c>
      <c r="AE13" s="1">
        <v>4.8420879999999999E-2</v>
      </c>
    </row>
    <row r="14" spans="1:33">
      <c r="A14" s="8">
        <v>1861</v>
      </c>
      <c r="B14" s="1">
        <v>240.65199999999999</v>
      </c>
      <c r="C14" s="1">
        <v>240.55189999999999</v>
      </c>
      <c r="D14" s="1">
        <v>241.06399999999999</v>
      </c>
      <c r="E14" s="1">
        <v>240.6721</v>
      </c>
      <c r="F14" s="1">
        <v>240.85050000000001</v>
      </c>
      <c r="G14" s="1">
        <v>240.80510000000001</v>
      </c>
      <c r="H14" s="1">
        <v>100.688</v>
      </c>
      <c r="I14" s="1">
        <v>100.6696</v>
      </c>
      <c r="J14" s="1">
        <v>100.4629</v>
      </c>
      <c r="K14" s="1">
        <v>100.3629</v>
      </c>
      <c r="L14" s="1">
        <v>100.5227</v>
      </c>
      <c r="M14" s="1">
        <v>100.22750000000001</v>
      </c>
      <c r="N14" s="1">
        <v>341.56740000000002</v>
      </c>
      <c r="O14" s="1">
        <v>341.56740000000002</v>
      </c>
      <c r="P14" s="1">
        <v>341.56740000000002</v>
      </c>
      <c r="Q14" s="1">
        <v>341.56740000000002</v>
      </c>
      <c r="R14" s="1">
        <v>341.56740000000002</v>
      </c>
      <c r="S14" s="1">
        <v>341.56740000000002</v>
      </c>
      <c r="T14" s="1">
        <f t="shared" si="0"/>
        <v>0.22740000000004557</v>
      </c>
      <c r="U14" s="1">
        <f t="shared" si="1"/>
        <v>0.34590000000002874</v>
      </c>
      <c r="V14" s="1">
        <f t="shared" si="2"/>
        <v>4.0500000000037062E-2</v>
      </c>
      <c r="W14" s="1">
        <f t="shared" si="3"/>
        <v>0.53240000000002397</v>
      </c>
      <c r="X14" s="1">
        <f t="shared" si="4"/>
        <v>0.19420000000002346</v>
      </c>
      <c r="Y14" s="1">
        <f t="shared" si="5"/>
        <v>0.53479999999998995</v>
      </c>
      <c r="Z14" s="1">
        <f t="shared" si="6"/>
        <v>0.31253333333335814</v>
      </c>
      <c r="AB14" s="1">
        <v>6.8145800000000006E-2</v>
      </c>
      <c r="AD14" s="1">
        <v>287.48410000000001</v>
      </c>
      <c r="AE14" s="1">
        <v>4.771777E-2</v>
      </c>
    </row>
    <row r="15" spans="1:33">
      <c r="A15" s="8">
        <v>1862</v>
      </c>
      <c r="B15" s="1">
        <v>240.7227</v>
      </c>
      <c r="C15" s="1">
        <v>240.7157</v>
      </c>
      <c r="D15" s="1">
        <v>240.5429</v>
      </c>
      <c r="E15" s="1">
        <v>240.5582</v>
      </c>
      <c r="F15" s="1">
        <v>240.5146</v>
      </c>
      <c r="G15" s="1">
        <v>240.56489999999999</v>
      </c>
      <c r="H15" s="1">
        <v>100.62860000000001</v>
      </c>
      <c r="I15" s="1">
        <v>100.6139</v>
      </c>
      <c r="J15" s="1">
        <v>100.9049</v>
      </c>
      <c r="K15" s="1">
        <v>101.11360000000001</v>
      </c>
      <c r="L15" s="1">
        <v>100.89360000000001</v>
      </c>
      <c r="M15" s="1">
        <v>100.91800000000001</v>
      </c>
      <c r="N15" s="1">
        <v>341.52730000000003</v>
      </c>
      <c r="O15" s="1">
        <v>341.52730000000003</v>
      </c>
      <c r="P15" s="1">
        <v>341.52730000000003</v>
      </c>
      <c r="Q15" s="1">
        <v>341.52730000000003</v>
      </c>
      <c r="R15" s="1">
        <v>341.52730000000003</v>
      </c>
      <c r="S15" s="1">
        <v>341.52730000000003</v>
      </c>
      <c r="T15" s="1">
        <f t="shared" si="0"/>
        <v>0.17600000000001614</v>
      </c>
      <c r="U15" s="1">
        <f t="shared" si="1"/>
        <v>0.19770000000002597</v>
      </c>
      <c r="V15" s="1">
        <f t="shared" si="2"/>
        <v>7.9500000000024329E-2</v>
      </c>
      <c r="W15" s="1">
        <f t="shared" si="3"/>
        <v>-0.14449999999999363</v>
      </c>
      <c r="X15" s="1">
        <f t="shared" si="4"/>
        <v>0.11910000000003151</v>
      </c>
      <c r="Y15" s="1">
        <f t="shared" si="5"/>
        <v>4.440000000002442E-2</v>
      </c>
      <c r="Z15" s="1">
        <f t="shared" si="6"/>
        <v>7.8700000000021461E-2</v>
      </c>
      <c r="AB15" s="1">
        <v>-0.208234</v>
      </c>
      <c r="AD15" s="1">
        <v>287.45069999999998</v>
      </c>
      <c r="AE15" s="1">
        <v>1.427309E-2</v>
      </c>
    </row>
    <row r="16" spans="1:33">
      <c r="A16" s="8">
        <v>1863</v>
      </c>
      <c r="B16" s="1">
        <v>240.6849</v>
      </c>
      <c r="C16" s="1">
        <v>240.69540000000001</v>
      </c>
      <c r="D16" s="1">
        <v>240.85499999999999</v>
      </c>
      <c r="E16" s="1">
        <v>240.554</v>
      </c>
      <c r="F16" s="1">
        <v>240.7251</v>
      </c>
      <c r="G16" s="1">
        <v>240.76759999999999</v>
      </c>
      <c r="H16" s="1">
        <v>100.72799999999999</v>
      </c>
      <c r="I16" s="1">
        <v>100.1476</v>
      </c>
      <c r="J16" s="1">
        <v>100.46259999999999</v>
      </c>
      <c r="K16" s="1">
        <v>100.7169</v>
      </c>
      <c r="L16" s="1">
        <v>100.7372</v>
      </c>
      <c r="M16" s="1">
        <v>100.9265</v>
      </c>
      <c r="N16" s="1">
        <v>341.5095</v>
      </c>
      <c r="O16" s="1">
        <v>341.5095</v>
      </c>
      <c r="P16" s="1">
        <v>341.5095</v>
      </c>
      <c r="Q16" s="1">
        <v>341.5095</v>
      </c>
      <c r="R16" s="1">
        <v>341.5095</v>
      </c>
      <c r="S16" s="1">
        <v>341.5095</v>
      </c>
      <c r="T16" s="1">
        <f t="shared" si="0"/>
        <v>9.6599999999995134E-2</v>
      </c>
      <c r="U16" s="1">
        <f t="shared" si="1"/>
        <v>0.66649999999998499</v>
      </c>
      <c r="V16" s="1">
        <f t="shared" si="2"/>
        <v>0.19190000000000396</v>
      </c>
      <c r="W16" s="1">
        <f t="shared" si="3"/>
        <v>0.23859999999999104</v>
      </c>
      <c r="X16" s="1">
        <f t="shared" si="4"/>
        <v>4.7200000000003683E-2</v>
      </c>
      <c r="Y16" s="1">
        <f t="shared" si="5"/>
        <v>-0.184599999999989</v>
      </c>
      <c r="Z16" s="1">
        <f t="shared" si="6"/>
        <v>0.17603333333333163</v>
      </c>
      <c r="AB16" s="1">
        <v>-0.114063</v>
      </c>
      <c r="AD16" s="1">
        <v>287.46350000000001</v>
      </c>
      <c r="AE16" s="1">
        <v>2.703061E-2</v>
      </c>
    </row>
    <row r="17" spans="1:33">
      <c r="A17" s="8">
        <v>1864</v>
      </c>
      <c r="B17" s="1">
        <v>240.94640000000001</v>
      </c>
      <c r="C17" s="1">
        <v>240.6765</v>
      </c>
      <c r="D17" s="1">
        <v>240.19970000000001</v>
      </c>
      <c r="E17" s="1">
        <v>240.5958</v>
      </c>
      <c r="F17" s="1">
        <v>240.74359999999999</v>
      </c>
      <c r="G17" s="1">
        <v>240.96879999999999</v>
      </c>
      <c r="H17" s="1">
        <v>100.25369999999999</v>
      </c>
      <c r="I17" s="1">
        <v>100.86409999999999</v>
      </c>
      <c r="J17" s="1">
        <v>101.053</v>
      </c>
      <c r="K17" s="1">
        <v>100.54049999999999</v>
      </c>
      <c r="L17" s="1">
        <v>100.24460000000001</v>
      </c>
      <c r="M17" s="1">
        <v>100.1576</v>
      </c>
      <c r="N17" s="1">
        <v>341.49250000000001</v>
      </c>
      <c r="O17" s="1">
        <v>341.49250000000001</v>
      </c>
      <c r="P17" s="1">
        <v>341.49250000000001</v>
      </c>
      <c r="Q17" s="1">
        <v>341.49250000000001</v>
      </c>
      <c r="R17" s="1">
        <v>341.49250000000001</v>
      </c>
      <c r="S17" s="1">
        <v>341.49250000000001</v>
      </c>
      <c r="T17" s="1">
        <f t="shared" si="0"/>
        <v>0.29240000000001487</v>
      </c>
      <c r="U17" s="1">
        <f t="shared" si="1"/>
        <v>-4.8100000000005139E-2</v>
      </c>
      <c r="V17" s="1">
        <f t="shared" si="2"/>
        <v>0.23980000000000246</v>
      </c>
      <c r="W17" s="1">
        <f t="shared" si="3"/>
        <v>0.35620000000000118</v>
      </c>
      <c r="X17" s="1">
        <f t="shared" si="4"/>
        <v>0.50430000000002906</v>
      </c>
      <c r="Y17" s="1">
        <f t="shared" si="5"/>
        <v>0.36610000000001719</v>
      </c>
      <c r="Z17" s="1">
        <f t="shared" si="6"/>
        <v>0.28511666666667662</v>
      </c>
      <c r="AB17" s="1">
        <v>1.82942E-2</v>
      </c>
      <c r="AD17" s="1">
        <v>287.47969999999998</v>
      </c>
      <c r="AE17" s="1">
        <v>4.3152410000000002E-2</v>
      </c>
    </row>
    <row r="18" spans="1:33">
      <c r="A18" s="8">
        <v>1865</v>
      </c>
      <c r="B18" s="1">
        <v>240.7834</v>
      </c>
      <c r="C18" s="1">
        <v>240.8357</v>
      </c>
      <c r="D18" s="1">
        <v>240.91079999999999</v>
      </c>
      <c r="E18" s="1">
        <v>240.56319999999999</v>
      </c>
      <c r="F18" s="1">
        <v>240.77950000000001</v>
      </c>
      <c r="G18" s="1">
        <v>240.83770000000001</v>
      </c>
      <c r="H18" s="1">
        <v>100.541</v>
      </c>
      <c r="I18" s="1">
        <v>100.6769</v>
      </c>
      <c r="J18" s="1">
        <v>100.6874</v>
      </c>
      <c r="K18" s="1">
        <v>100.3899</v>
      </c>
      <c r="L18" s="1">
        <v>100.2989</v>
      </c>
      <c r="M18" s="1">
        <v>100.06019999999999</v>
      </c>
      <c r="N18" s="1">
        <v>341.47829999999999</v>
      </c>
      <c r="O18" s="1">
        <v>341.47829999999999</v>
      </c>
      <c r="P18" s="1">
        <v>341.47829999999999</v>
      </c>
      <c r="Q18" s="1">
        <v>341.47829999999999</v>
      </c>
      <c r="R18" s="1">
        <v>341.47829999999999</v>
      </c>
      <c r="S18" s="1">
        <v>341.47829999999999</v>
      </c>
      <c r="T18" s="1">
        <f t="shared" si="0"/>
        <v>0.15389999999999304</v>
      </c>
      <c r="U18" s="1">
        <f t="shared" si="1"/>
        <v>-3.4300000000001774E-2</v>
      </c>
      <c r="V18" s="1">
        <f t="shared" si="2"/>
        <v>-0.11990000000000123</v>
      </c>
      <c r="W18" s="1">
        <f t="shared" si="3"/>
        <v>0.5251999999999839</v>
      </c>
      <c r="X18" s="1">
        <f t="shared" si="4"/>
        <v>0.39989999999997394</v>
      </c>
      <c r="Y18" s="1">
        <f t="shared" si="5"/>
        <v>0.58039999999996894</v>
      </c>
      <c r="Z18" s="1">
        <f t="shared" si="6"/>
        <v>0.2508666666666528</v>
      </c>
      <c r="AB18" s="1">
        <v>7.6343599999999998E-2</v>
      </c>
      <c r="AD18" s="1">
        <v>287.53280000000001</v>
      </c>
      <c r="AE18" s="1">
        <v>9.6236349999999998E-2</v>
      </c>
      <c r="AF18" s="1"/>
      <c r="AG18" s="1"/>
    </row>
    <row r="19" spans="1:33">
      <c r="A19" s="8">
        <v>1866</v>
      </c>
      <c r="B19" s="1">
        <v>240.59790000000001</v>
      </c>
      <c r="C19" s="1">
        <v>240.68379999999999</v>
      </c>
      <c r="D19" s="1">
        <v>241.0385</v>
      </c>
      <c r="E19" s="1">
        <v>241.04329999999999</v>
      </c>
      <c r="F19" s="1">
        <v>240.9479</v>
      </c>
      <c r="G19" s="1">
        <v>241.14619999999999</v>
      </c>
      <c r="H19" s="1">
        <v>100.5565</v>
      </c>
      <c r="I19" s="1">
        <v>100.52</v>
      </c>
      <c r="J19" s="1">
        <v>100.2277</v>
      </c>
      <c r="K19" s="1">
        <v>100.3764</v>
      </c>
      <c r="L19" s="1">
        <v>100.48350000000001</v>
      </c>
      <c r="M19" s="1">
        <v>100.27419999999999</v>
      </c>
      <c r="N19" s="1">
        <v>341.46269999999998</v>
      </c>
      <c r="O19" s="1">
        <v>341.46269999999998</v>
      </c>
      <c r="P19" s="1">
        <v>341.46269999999998</v>
      </c>
      <c r="Q19" s="1">
        <v>341.46269999999998</v>
      </c>
      <c r="R19" s="1">
        <v>341.46269999999998</v>
      </c>
      <c r="S19" s="1">
        <v>341.46269999999998</v>
      </c>
      <c r="T19" s="1">
        <f t="shared" si="0"/>
        <v>0.30829999999997426</v>
      </c>
      <c r="U19" s="1">
        <f t="shared" si="1"/>
        <v>0.25890000000001123</v>
      </c>
      <c r="V19" s="1">
        <f t="shared" si="2"/>
        <v>0.19649999999998613</v>
      </c>
      <c r="W19" s="1">
        <f t="shared" si="3"/>
        <v>4.3000000000006366E-2</v>
      </c>
      <c r="X19" s="1">
        <f t="shared" si="4"/>
        <v>3.1299999999987449E-2</v>
      </c>
      <c r="Y19" s="1">
        <f t="shared" si="5"/>
        <v>4.2299999999983129E-2</v>
      </c>
      <c r="Z19" s="1">
        <f t="shared" si="6"/>
        <v>0.14671666666665809</v>
      </c>
      <c r="AB19" s="1">
        <v>0.100441</v>
      </c>
      <c r="AD19" s="1">
        <v>287.58659999999998</v>
      </c>
      <c r="AE19" s="1">
        <v>0.1500254</v>
      </c>
      <c r="AF19" s="1">
        <v>3.6257999999999999E-2</v>
      </c>
      <c r="AG19" s="1">
        <v>-0.34190429999999999</v>
      </c>
    </row>
    <row r="20" spans="1:33">
      <c r="A20" s="8">
        <v>1867</v>
      </c>
      <c r="B20" s="1">
        <v>241.20410000000001</v>
      </c>
      <c r="C20" s="1">
        <v>240.83199999999999</v>
      </c>
      <c r="D20" s="1">
        <v>240.7636</v>
      </c>
      <c r="E20" s="1">
        <v>240.5421</v>
      </c>
      <c r="F20" s="1">
        <v>240.7585</v>
      </c>
      <c r="G20" s="1">
        <v>240.80240000000001</v>
      </c>
      <c r="H20" s="1">
        <v>100.3287</v>
      </c>
      <c r="I20" s="1">
        <v>100.71429999999999</v>
      </c>
      <c r="J20" s="1">
        <v>100.5868</v>
      </c>
      <c r="K20" s="1">
        <v>100.60339999999999</v>
      </c>
      <c r="L20" s="1">
        <v>100.5637</v>
      </c>
      <c r="M20" s="1">
        <v>100.1909</v>
      </c>
      <c r="N20" s="1">
        <v>341.45690000000002</v>
      </c>
      <c r="O20" s="1">
        <v>341.45690000000002</v>
      </c>
      <c r="P20" s="1">
        <v>341.45690000000002</v>
      </c>
      <c r="Q20" s="1">
        <v>341.45690000000002</v>
      </c>
      <c r="R20" s="1">
        <v>341.45690000000002</v>
      </c>
      <c r="S20" s="1">
        <v>341.45690000000002</v>
      </c>
      <c r="T20" s="1">
        <f t="shared" si="0"/>
        <v>-7.5899999999990087E-2</v>
      </c>
      <c r="U20" s="1">
        <f t="shared" si="1"/>
        <v>-8.9399999999955071E-2</v>
      </c>
      <c r="V20" s="1">
        <f t="shared" si="2"/>
        <v>0.10650000000003956</v>
      </c>
      <c r="W20" s="1">
        <f t="shared" si="3"/>
        <v>0.31140000000002033</v>
      </c>
      <c r="X20" s="1">
        <f t="shared" si="4"/>
        <v>0.13470000000003779</v>
      </c>
      <c r="Y20" s="1">
        <f t="shared" si="5"/>
        <v>0.46360000000001378</v>
      </c>
      <c r="Z20" s="1">
        <f t="shared" si="6"/>
        <v>0.14181666666669437</v>
      </c>
      <c r="AB20" s="1">
        <v>0.108149</v>
      </c>
      <c r="AD20" s="1">
        <v>287.53460000000001</v>
      </c>
      <c r="AE20" s="1">
        <v>9.7977960000000003E-2</v>
      </c>
      <c r="AF20" s="1">
        <v>5.1363770000000003E-2</v>
      </c>
      <c r="AG20" s="1">
        <v>8.8610510000000003E-2</v>
      </c>
    </row>
    <row r="21" spans="1:33">
      <c r="A21" s="8">
        <v>1868</v>
      </c>
      <c r="B21" s="1">
        <v>240.61779999999999</v>
      </c>
      <c r="C21" s="1">
        <v>240.4496</v>
      </c>
      <c r="D21" s="1">
        <v>240.6223</v>
      </c>
      <c r="E21" s="1">
        <v>240.62219999999999</v>
      </c>
      <c r="F21" s="1">
        <v>240.9272</v>
      </c>
      <c r="G21" s="1">
        <v>240.75550000000001</v>
      </c>
      <c r="H21" s="1">
        <v>100.3715</v>
      </c>
      <c r="I21" s="1">
        <v>100.676</v>
      </c>
      <c r="J21" s="1">
        <v>101.0304</v>
      </c>
      <c r="K21" s="1">
        <v>100.2526</v>
      </c>
      <c r="L21" s="1">
        <v>100.773</v>
      </c>
      <c r="M21" s="1">
        <v>100.474</v>
      </c>
      <c r="N21" s="1">
        <v>341.4855</v>
      </c>
      <c r="O21" s="1">
        <v>341.4855</v>
      </c>
      <c r="P21" s="1">
        <v>341.4855</v>
      </c>
      <c r="Q21" s="1">
        <v>341.4855</v>
      </c>
      <c r="R21" s="1">
        <v>341.4855</v>
      </c>
      <c r="S21" s="1">
        <v>341.4855</v>
      </c>
      <c r="T21" s="1">
        <f t="shared" si="0"/>
        <v>0.49620000000001596</v>
      </c>
      <c r="U21" s="1">
        <f t="shared" si="1"/>
        <v>0.35990000000001032</v>
      </c>
      <c r="V21" s="1">
        <f t="shared" si="2"/>
        <v>-0.16719999999997981</v>
      </c>
      <c r="W21" s="1">
        <f t="shared" si="3"/>
        <v>0.61070000000000846</v>
      </c>
      <c r="X21" s="1">
        <f t="shared" si="4"/>
        <v>-0.21469999999999345</v>
      </c>
      <c r="Y21" s="1">
        <f t="shared" si="5"/>
        <v>0.25600000000000023</v>
      </c>
      <c r="Z21" s="1">
        <f t="shared" si="6"/>
        <v>0.22348333333334361</v>
      </c>
      <c r="AB21" s="1">
        <v>0.14052300000000001</v>
      </c>
      <c r="AD21" s="1">
        <v>287.47230000000002</v>
      </c>
      <c r="AE21" s="1">
        <v>3.5566979999999998E-2</v>
      </c>
      <c r="AF21" s="1">
        <v>0.11863</v>
      </c>
      <c r="AG21" s="1">
        <v>-7.5325219999999998E-2</v>
      </c>
    </row>
    <row r="22" spans="1:33">
      <c r="A22" s="8">
        <v>1869</v>
      </c>
      <c r="B22" s="1">
        <v>240.76159999999999</v>
      </c>
      <c r="C22" s="1">
        <v>240.53370000000001</v>
      </c>
      <c r="D22" s="1">
        <v>240.7698</v>
      </c>
      <c r="E22" s="1">
        <v>240.95849999999999</v>
      </c>
      <c r="F22" s="1">
        <v>240.60720000000001</v>
      </c>
      <c r="G22" s="1">
        <v>240.86019999999999</v>
      </c>
      <c r="H22" s="1">
        <v>100.337</v>
      </c>
      <c r="I22" s="1">
        <v>100.71339999999999</v>
      </c>
      <c r="J22" s="1">
        <v>100.1694</v>
      </c>
      <c r="K22" s="1">
        <v>100.41070000000001</v>
      </c>
      <c r="L22" s="1">
        <v>100.7949</v>
      </c>
      <c r="M22" s="1">
        <v>100.8955</v>
      </c>
      <c r="N22" s="1">
        <v>341.53980000000001</v>
      </c>
      <c r="O22" s="1">
        <v>341.53980000000001</v>
      </c>
      <c r="P22" s="1">
        <v>341.53980000000001</v>
      </c>
      <c r="Q22" s="1">
        <v>341.53980000000001</v>
      </c>
      <c r="R22" s="1">
        <v>341.53980000000001</v>
      </c>
      <c r="S22" s="1">
        <v>341.53980000000001</v>
      </c>
      <c r="T22" s="1">
        <f t="shared" si="0"/>
        <v>0.44120000000003756</v>
      </c>
      <c r="U22" s="1">
        <f t="shared" si="1"/>
        <v>0.29270000000002483</v>
      </c>
      <c r="V22" s="1">
        <f t="shared" si="2"/>
        <v>0.60060000000001423</v>
      </c>
      <c r="W22" s="1">
        <f t="shared" si="3"/>
        <v>0.17060000000000741</v>
      </c>
      <c r="X22" s="1">
        <f t="shared" si="4"/>
        <v>0.13770000000002369</v>
      </c>
      <c r="Y22" s="1">
        <f t="shared" si="5"/>
        <v>-0.21589999999997644</v>
      </c>
      <c r="Z22" s="1">
        <f t="shared" si="6"/>
        <v>0.23781666666668855</v>
      </c>
      <c r="AB22" s="1">
        <v>0.17067499999999999</v>
      </c>
      <c r="AD22" s="1">
        <v>287.49869999999999</v>
      </c>
      <c r="AE22" s="1">
        <v>6.1975309999999999E-2</v>
      </c>
      <c r="AF22" s="1">
        <v>0.14277110000000001</v>
      </c>
      <c r="AG22" s="1">
        <v>-6.3320779999999993E-2</v>
      </c>
    </row>
    <row r="23" spans="1:33">
      <c r="A23" s="8">
        <v>1870</v>
      </c>
      <c r="B23" s="1">
        <v>241.06030000000001</v>
      </c>
      <c r="C23" s="1">
        <v>240.45910000000001</v>
      </c>
      <c r="D23" s="1">
        <v>240.83199999999999</v>
      </c>
      <c r="E23" s="1">
        <v>240.58709999999999</v>
      </c>
      <c r="F23" s="1">
        <v>240.8965</v>
      </c>
      <c r="G23" s="1">
        <v>240.75749999999999</v>
      </c>
      <c r="H23" s="1">
        <v>100.78279999999999</v>
      </c>
      <c r="I23" s="1">
        <v>100.8771</v>
      </c>
      <c r="J23" s="1">
        <v>100.61539999999999</v>
      </c>
      <c r="K23" s="1">
        <v>100.9522</v>
      </c>
      <c r="L23" s="1">
        <v>100.5633</v>
      </c>
      <c r="M23" s="1">
        <v>100.5271</v>
      </c>
      <c r="N23" s="1">
        <v>341.61169999999998</v>
      </c>
      <c r="O23" s="1">
        <v>341.61169999999998</v>
      </c>
      <c r="P23" s="1">
        <v>341.61169999999998</v>
      </c>
      <c r="Q23" s="1">
        <v>341.61169999999998</v>
      </c>
      <c r="R23" s="1">
        <v>341.61169999999998</v>
      </c>
      <c r="S23" s="1">
        <v>341.61169999999998</v>
      </c>
      <c r="T23" s="1">
        <f t="shared" si="0"/>
        <v>-0.23140000000003624</v>
      </c>
      <c r="U23" s="1">
        <f t="shared" si="1"/>
        <v>0.27549999999999386</v>
      </c>
      <c r="V23" s="1">
        <f t="shared" si="2"/>
        <v>0.16429999999999723</v>
      </c>
      <c r="W23" s="1">
        <f t="shared" si="3"/>
        <v>7.2399999999987585E-2</v>
      </c>
      <c r="X23" s="1">
        <f t="shared" si="4"/>
        <v>0.15189999999998349</v>
      </c>
      <c r="Y23" s="1">
        <f t="shared" si="5"/>
        <v>0.32709999999997308</v>
      </c>
      <c r="Z23" s="1">
        <f t="shared" si="6"/>
        <v>0.1266333333333165</v>
      </c>
      <c r="AB23" s="1">
        <v>0.21178900000000001</v>
      </c>
      <c r="AD23" s="1">
        <v>287.5025</v>
      </c>
      <c r="AE23" s="1">
        <v>6.5722970000000006E-2</v>
      </c>
      <c r="AF23" s="1">
        <v>7.6389739999999998E-2</v>
      </c>
      <c r="AG23" s="1">
        <v>0.1119581</v>
      </c>
    </row>
    <row r="24" spans="1:33">
      <c r="A24" s="8">
        <v>1871</v>
      </c>
      <c r="B24" s="1">
        <v>240.9075</v>
      </c>
      <c r="C24" s="1">
        <v>240.75290000000001</v>
      </c>
      <c r="D24" s="1">
        <v>240.94390000000001</v>
      </c>
      <c r="E24" s="1">
        <v>240.7756</v>
      </c>
      <c r="F24" s="1">
        <v>240.7526</v>
      </c>
      <c r="G24" s="1">
        <v>240.69720000000001</v>
      </c>
      <c r="H24" s="1">
        <v>100.4657</v>
      </c>
      <c r="I24" s="1">
        <v>100.2089</v>
      </c>
      <c r="J24" s="1">
        <v>100.3854</v>
      </c>
      <c r="K24" s="1">
        <v>100.5354</v>
      </c>
      <c r="L24" s="1">
        <v>100.5295</v>
      </c>
      <c r="M24" s="1">
        <v>100.1897</v>
      </c>
      <c r="N24" s="1">
        <v>341.59179999999998</v>
      </c>
      <c r="O24" s="1">
        <v>341.59179999999998</v>
      </c>
      <c r="P24" s="1">
        <v>341.59179999999998</v>
      </c>
      <c r="Q24" s="1">
        <v>341.59179999999998</v>
      </c>
      <c r="R24" s="1">
        <v>341.59179999999998</v>
      </c>
      <c r="S24" s="1">
        <v>341.59179999999998</v>
      </c>
      <c r="T24" s="1">
        <f t="shared" si="0"/>
        <v>0.21859999999998081</v>
      </c>
      <c r="U24" s="1">
        <f t="shared" si="1"/>
        <v>0.62999999999996703</v>
      </c>
      <c r="V24" s="1">
        <f t="shared" si="2"/>
        <v>0.26249999999996021</v>
      </c>
      <c r="W24" s="1">
        <f t="shared" si="3"/>
        <v>0.28079999999999927</v>
      </c>
      <c r="X24" s="1">
        <f t="shared" si="4"/>
        <v>0.30969999999999231</v>
      </c>
      <c r="Y24" s="1">
        <f t="shared" si="5"/>
        <v>0.70489999999995234</v>
      </c>
      <c r="Z24" s="1">
        <f t="shared" si="6"/>
        <v>0.40108333333330864</v>
      </c>
      <c r="AB24" s="1">
        <v>0.209143</v>
      </c>
      <c r="AD24" s="1">
        <v>287.47739999999999</v>
      </c>
      <c r="AE24" s="1">
        <v>4.0593009999999999E-2</v>
      </c>
      <c r="AF24" s="1">
        <v>9.2645809999999995E-2</v>
      </c>
      <c r="AG24" s="1">
        <v>0.33450580000000002</v>
      </c>
    </row>
    <row r="25" spans="1:33">
      <c r="A25" s="8">
        <v>1872</v>
      </c>
      <c r="B25" s="1">
        <v>240.70779999999999</v>
      </c>
      <c r="C25" s="1">
        <v>240.6808</v>
      </c>
      <c r="D25" s="1">
        <v>240.92240000000001</v>
      </c>
      <c r="E25" s="1">
        <v>240.4273</v>
      </c>
      <c r="F25" s="1">
        <v>240.55260000000001</v>
      </c>
      <c r="G25" s="1">
        <v>240.87719999999999</v>
      </c>
      <c r="H25" s="1">
        <v>100.2941</v>
      </c>
      <c r="I25" s="1">
        <v>100.4194</v>
      </c>
      <c r="J25" s="1">
        <v>100.119</v>
      </c>
      <c r="K25" s="1">
        <v>100.6237</v>
      </c>
      <c r="L25" s="1">
        <v>100.88420000000001</v>
      </c>
      <c r="M25" s="1">
        <v>100.3652</v>
      </c>
      <c r="N25" s="1">
        <v>341.57580000000002</v>
      </c>
      <c r="O25" s="1">
        <v>341.57580000000002</v>
      </c>
      <c r="P25" s="1">
        <v>341.57580000000002</v>
      </c>
      <c r="Q25" s="1">
        <v>341.57580000000002</v>
      </c>
      <c r="R25" s="1">
        <v>341.57580000000002</v>
      </c>
      <c r="S25" s="1">
        <v>341.57580000000002</v>
      </c>
      <c r="T25" s="1">
        <f t="shared" si="0"/>
        <v>0.57390000000000896</v>
      </c>
      <c r="U25" s="1">
        <f t="shared" si="1"/>
        <v>0.47560000000001423</v>
      </c>
      <c r="V25" s="1">
        <f t="shared" si="2"/>
        <v>0.53440000000000509</v>
      </c>
      <c r="W25" s="1">
        <f t="shared" si="3"/>
        <v>0.52480000000002747</v>
      </c>
      <c r="X25" s="1">
        <f t="shared" si="4"/>
        <v>0.13899999999998158</v>
      </c>
      <c r="Y25" s="1">
        <f t="shared" si="5"/>
        <v>0.33340000000001169</v>
      </c>
      <c r="Z25" s="1">
        <f t="shared" si="6"/>
        <v>0.43018333333334152</v>
      </c>
      <c r="AB25" s="1">
        <v>0.18806</v>
      </c>
      <c r="AD25" s="1">
        <v>287.49740000000003</v>
      </c>
      <c r="AE25" s="1">
        <v>6.0518570000000001E-2</v>
      </c>
      <c r="AF25" s="1">
        <v>0.20325389999999999</v>
      </c>
      <c r="AG25" s="1">
        <v>0.15507499999999999</v>
      </c>
    </row>
    <row r="26" spans="1:33">
      <c r="A26" s="8">
        <v>1873</v>
      </c>
      <c r="B26" s="1">
        <v>240.8304</v>
      </c>
      <c r="C26" s="1">
        <v>240.99510000000001</v>
      </c>
      <c r="D26" s="1">
        <v>240.6499</v>
      </c>
      <c r="E26" s="1">
        <v>240.8236</v>
      </c>
      <c r="F26" s="1">
        <v>241.04679999999999</v>
      </c>
      <c r="G26" s="1">
        <v>241.02549999999999</v>
      </c>
      <c r="H26" s="1">
        <v>100.7016</v>
      </c>
      <c r="I26" s="1">
        <v>100.31959999999999</v>
      </c>
      <c r="J26" s="1">
        <v>100.6388</v>
      </c>
      <c r="K26" s="1">
        <v>100.83280000000001</v>
      </c>
      <c r="L26" s="1">
        <v>100.288</v>
      </c>
      <c r="M26" s="1">
        <v>100.41419999999999</v>
      </c>
      <c r="N26" s="1">
        <v>341.51830000000001</v>
      </c>
      <c r="O26" s="1">
        <v>341.51830000000001</v>
      </c>
      <c r="P26" s="1">
        <v>341.51830000000001</v>
      </c>
      <c r="Q26" s="1">
        <v>341.51830000000001</v>
      </c>
      <c r="R26" s="1">
        <v>341.51830000000001</v>
      </c>
      <c r="S26" s="1">
        <v>341.51830000000001</v>
      </c>
      <c r="T26" s="1">
        <f t="shared" si="0"/>
        <v>-1.3699999999971624E-2</v>
      </c>
      <c r="U26" s="1">
        <f t="shared" si="1"/>
        <v>0.20360000000002287</v>
      </c>
      <c r="V26" s="1">
        <f t="shared" si="2"/>
        <v>0.22960000000000491</v>
      </c>
      <c r="W26" s="1">
        <f t="shared" si="3"/>
        <v>-0.13810000000000855</v>
      </c>
      <c r="X26" s="1">
        <f t="shared" si="4"/>
        <v>0.18350000000000932</v>
      </c>
      <c r="Y26" s="1">
        <f t="shared" si="5"/>
        <v>7.8600000000022874E-2</v>
      </c>
      <c r="Z26" s="1">
        <f t="shared" si="6"/>
        <v>9.058333333334663E-2</v>
      </c>
      <c r="AB26" s="1">
        <v>0.122708</v>
      </c>
      <c r="AD26" s="1">
        <v>287.56229999999999</v>
      </c>
      <c r="AE26" s="1">
        <v>0.12539239999999999</v>
      </c>
      <c r="AF26" s="1">
        <v>0.18163799999999999</v>
      </c>
      <c r="AG26" s="1">
        <v>0.28284589999999998</v>
      </c>
    </row>
    <row r="27" spans="1:33">
      <c r="A27" s="8">
        <v>1874</v>
      </c>
      <c r="B27" s="1">
        <v>240.7492</v>
      </c>
      <c r="C27" s="1">
        <v>240.9528</v>
      </c>
      <c r="D27" s="1">
        <v>241.13470000000001</v>
      </c>
      <c r="E27" s="1">
        <v>240.7347</v>
      </c>
      <c r="F27" s="1">
        <v>240.78579999999999</v>
      </c>
      <c r="G27" s="1">
        <v>241.04220000000001</v>
      </c>
      <c r="H27" s="1">
        <v>100.5938</v>
      </c>
      <c r="I27" s="1">
        <v>100.32170000000001</v>
      </c>
      <c r="J27" s="1">
        <v>99.923940000000002</v>
      </c>
      <c r="K27" s="1">
        <v>100.2285</v>
      </c>
      <c r="L27" s="1">
        <v>100.2272</v>
      </c>
      <c r="M27" s="1">
        <v>100.39239999999999</v>
      </c>
      <c r="N27" s="1">
        <v>341.49180000000001</v>
      </c>
      <c r="O27" s="1">
        <v>341.49180000000001</v>
      </c>
      <c r="P27" s="1">
        <v>341.49180000000001</v>
      </c>
      <c r="Q27" s="1">
        <v>341.49180000000001</v>
      </c>
      <c r="R27" s="1">
        <v>341.49180000000001</v>
      </c>
      <c r="S27" s="1">
        <v>341.49180000000001</v>
      </c>
      <c r="T27" s="1">
        <f t="shared" si="0"/>
        <v>0.14880000000002269</v>
      </c>
      <c r="U27" s="1">
        <f t="shared" si="1"/>
        <v>0.2172999999999945</v>
      </c>
      <c r="V27" s="1">
        <f t="shared" si="2"/>
        <v>0.43315999999998667</v>
      </c>
      <c r="W27" s="1">
        <f t="shared" si="3"/>
        <v>0.52860000000001151</v>
      </c>
      <c r="X27" s="1">
        <f t="shared" si="4"/>
        <v>0.4788000000000352</v>
      </c>
      <c r="Y27" s="1">
        <f t="shared" si="5"/>
        <v>5.7199999999994589E-2</v>
      </c>
      <c r="Z27" s="1">
        <f t="shared" si="6"/>
        <v>0.31064333333334088</v>
      </c>
      <c r="AB27" s="1">
        <v>0.14077999999999999</v>
      </c>
      <c r="AD27" s="1">
        <v>287.53620000000001</v>
      </c>
      <c r="AE27" s="1">
        <v>9.9255960000000004E-2</v>
      </c>
      <c r="AF27" s="1">
        <v>0.16858960000000001</v>
      </c>
      <c r="AG27" s="1">
        <v>0.45489069999999998</v>
      </c>
    </row>
    <row r="28" spans="1:33">
      <c r="A28" s="8">
        <v>1875</v>
      </c>
      <c r="B28" s="1">
        <v>241.0154</v>
      </c>
      <c r="C28" s="1">
        <v>240.62010000000001</v>
      </c>
      <c r="D28" s="1">
        <v>241.07419999999999</v>
      </c>
      <c r="E28" s="1">
        <v>240.68379999999999</v>
      </c>
      <c r="F28" s="1">
        <v>240.58449999999999</v>
      </c>
      <c r="G28" s="1">
        <v>240.9605</v>
      </c>
      <c r="H28" s="1">
        <v>100.4081</v>
      </c>
      <c r="I28" s="1">
        <v>100.1031</v>
      </c>
      <c r="J28" s="1">
        <v>100.2184</v>
      </c>
      <c r="K28" s="1">
        <v>100.38930000000001</v>
      </c>
      <c r="L28" s="1">
        <v>100.3437</v>
      </c>
      <c r="M28" s="1">
        <v>100.5321</v>
      </c>
      <c r="N28" s="1">
        <v>341.46190000000001</v>
      </c>
      <c r="O28" s="1">
        <v>341.46190000000001</v>
      </c>
      <c r="P28" s="1">
        <v>341.46190000000001</v>
      </c>
      <c r="Q28" s="1">
        <v>341.46190000000001</v>
      </c>
      <c r="R28" s="1">
        <v>341.46190000000001</v>
      </c>
      <c r="S28" s="1">
        <v>341.46190000000001</v>
      </c>
      <c r="T28" s="1">
        <f t="shared" si="0"/>
        <v>3.8400000000024193E-2</v>
      </c>
      <c r="U28" s="1">
        <f t="shared" si="1"/>
        <v>0.73870000000002278</v>
      </c>
      <c r="V28" s="1">
        <f t="shared" si="2"/>
        <v>0.1693000000000211</v>
      </c>
      <c r="W28" s="1">
        <f t="shared" si="3"/>
        <v>0.38880000000003179</v>
      </c>
      <c r="X28" s="1">
        <f t="shared" si="4"/>
        <v>0.53370000000001028</v>
      </c>
      <c r="Y28" s="1">
        <f t="shared" si="5"/>
        <v>-3.0699999999995953E-2</v>
      </c>
      <c r="Z28" s="1">
        <f t="shared" si="6"/>
        <v>0.30636666666668572</v>
      </c>
      <c r="AB28" s="1">
        <v>0.14583199999999999</v>
      </c>
      <c r="AD28" s="1">
        <v>287.53879999999998</v>
      </c>
      <c r="AE28" s="1">
        <v>0.10184219999999999</v>
      </c>
      <c r="AF28" s="1">
        <v>0.23040859999999999</v>
      </c>
      <c r="AG28" s="1">
        <v>0.71321219999999996</v>
      </c>
    </row>
    <row r="29" spans="1:33">
      <c r="A29" s="8">
        <v>1876</v>
      </c>
      <c r="B29" s="1">
        <v>240.90469999999999</v>
      </c>
      <c r="C29" s="1">
        <v>240.55619999999999</v>
      </c>
      <c r="D29" s="1">
        <v>240.8519</v>
      </c>
      <c r="E29" s="1">
        <v>241.07859999999999</v>
      </c>
      <c r="F29" s="1">
        <v>240.65899999999999</v>
      </c>
      <c r="G29" s="1">
        <v>240.7422</v>
      </c>
      <c r="H29" s="1">
        <v>99.929410000000004</v>
      </c>
      <c r="I29" s="1">
        <v>100.7706</v>
      </c>
      <c r="J29" s="1">
        <v>100.4599</v>
      </c>
      <c r="K29" s="1">
        <v>100.5042</v>
      </c>
      <c r="L29" s="1">
        <v>100.8977</v>
      </c>
      <c r="M29" s="1">
        <v>100.2978</v>
      </c>
      <c r="N29" s="1">
        <v>341.45690000000002</v>
      </c>
      <c r="O29" s="1">
        <v>341.45690000000002</v>
      </c>
      <c r="P29" s="1">
        <v>341.45690000000002</v>
      </c>
      <c r="Q29" s="1">
        <v>341.45690000000002</v>
      </c>
      <c r="R29" s="1">
        <v>341.45690000000002</v>
      </c>
      <c r="S29" s="1">
        <v>341.45690000000002</v>
      </c>
      <c r="T29" s="1">
        <f t="shared" si="0"/>
        <v>0.62279000000000906</v>
      </c>
      <c r="U29" s="1">
        <f t="shared" si="1"/>
        <v>0.13010000000002719</v>
      </c>
      <c r="V29" s="1">
        <f t="shared" si="2"/>
        <v>0.14510000000001355</v>
      </c>
      <c r="W29" s="1">
        <f t="shared" si="3"/>
        <v>-0.12589999999997303</v>
      </c>
      <c r="X29" s="1">
        <f t="shared" si="4"/>
        <v>-9.9799999999959255E-2</v>
      </c>
      <c r="Y29" s="1">
        <f t="shared" si="5"/>
        <v>0.41690000000002669</v>
      </c>
      <c r="Z29" s="1">
        <f t="shared" si="6"/>
        <v>0.18153166666669071</v>
      </c>
      <c r="AB29" s="1">
        <v>3.2249800000000002E-2</v>
      </c>
      <c r="AD29" s="1">
        <v>287.51620000000003</v>
      </c>
      <c r="AE29" s="1">
        <v>7.9131030000000005E-2</v>
      </c>
      <c r="AF29" s="1">
        <v>0.31509549999999997</v>
      </c>
      <c r="AG29" s="1">
        <v>0.52680870000000002</v>
      </c>
    </row>
    <row r="30" spans="1:33">
      <c r="A30" s="8">
        <v>1877</v>
      </c>
      <c r="B30" s="1">
        <v>240.83420000000001</v>
      </c>
      <c r="C30" s="1">
        <v>240.58430000000001</v>
      </c>
      <c r="D30" s="1">
        <v>240.71969999999999</v>
      </c>
      <c r="E30" s="1">
        <v>240.8407</v>
      </c>
      <c r="F30" s="1">
        <v>240.1687</v>
      </c>
      <c r="G30" s="1">
        <v>240.3535</v>
      </c>
      <c r="H30" s="1">
        <v>100.7003</v>
      </c>
      <c r="I30" s="1">
        <v>100.6707</v>
      </c>
      <c r="J30" s="1">
        <v>100.74469999999999</v>
      </c>
      <c r="K30" s="1">
        <v>100.3771</v>
      </c>
      <c r="L30" s="1">
        <v>100.8319</v>
      </c>
      <c r="M30" s="1">
        <v>100.9736</v>
      </c>
      <c r="N30" s="1">
        <v>341.45690000000002</v>
      </c>
      <c r="O30" s="1">
        <v>341.45690000000002</v>
      </c>
      <c r="P30" s="1">
        <v>341.45690000000002</v>
      </c>
      <c r="Q30" s="1">
        <v>341.45690000000002</v>
      </c>
      <c r="R30" s="1">
        <v>341.45690000000002</v>
      </c>
      <c r="S30" s="1">
        <v>341.45690000000002</v>
      </c>
      <c r="T30" s="1">
        <f t="shared" si="0"/>
        <v>-7.7599999999989677E-2</v>
      </c>
      <c r="U30" s="1">
        <f t="shared" si="1"/>
        <v>0.20189999999999486</v>
      </c>
      <c r="V30" s="1">
        <f t="shared" si="2"/>
        <v>-7.4999999999647571E-3</v>
      </c>
      <c r="W30" s="1">
        <f t="shared" si="3"/>
        <v>0.23910000000003606</v>
      </c>
      <c r="X30" s="1">
        <f t="shared" si="4"/>
        <v>0.45629999999999882</v>
      </c>
      <c r="Y30" s="1">
        <f t="shared" si="5"/>
        <v>0.12980000000001723</v>
      </c>
      <c r="Z30" s="1">
        <f t="shared" si="6"/>
        <v>0.15700000000001543</v>
      </c>
      <c r="AB30" s="1">
        <v>7.2999300000000003E-2</v>
      </c>
      <c r="AD30" s="1">
        <v>287.48329999999999</v>
      </c>
      <c r="AE30" s="1">
        <v>4.6220480000000001E-2</v>
      </c>
      <c r="AF30" s="1">
        <v>0.2165665</v>
      </c>
      <c r="AG30" s="1">
        <v>0.1433922</v>
      </c>
    </row>
    <row r="31" spans="1:33">
      <c r="A31" s="8">
        <v>1878</v>
      </c>
      <c r="B31" s="1">
        <v>240.59549999999999</v>
      </c>
      <c r="C31" s="1">
        <v>240.47380000000001</v>
      </c>
      <c r="D31" s="1">
        <v>240.83320000000001</v>
      </c>
      <c r="E31" s="1">
        <v>241.00299999999999</v>
      </c>
      <c r="F31" s="1">
        <v>240.86879999999999</v>
      </c>
      <c r="G31" s="1">
        <v>240.89709999999999</v>
      </c>
      <c r="H31" s="1">
        <v>100.8459</v>
      </c>
      <c r="I31" s="1">
        <v>100.8086</v>
      </c>
      <c r="J31" s="1">
        <v>100.3317</v>
      </c>
      <c r="K31" s="1">
        <v>100.2607</v>
      </c>
      <c r="L31" s="1">
        <v>100.3584</v>
      </c>
      <c r="M31" s="1">
        <v>100.58029999999999</v>
      </c>
      <c r="N31" s="1">
        <v>341.44470000000001</v>
      </c>
      <c r="O31" s="1">
        <v>341.44470000000001</v>
      </c>
      <c r="P31" s="1">
        <v>341.44470000000001</v>
      </c>
      <c r="Q31" s="1">
        <v>341.44470000000001</v>
      </c>
      <c r="R31" s="1">
        <v>341.44470000000001</v>
      </c>
      <c r="S31" s="1">
        <v>341.44470000000001</v>
      </c>
      <c r="T31" s="1">
        <f t="shared" si="0"/>
        <v>3.3000000000242835E-3</v>
      </c>
      <c r="U31" s="1">
        <f t="shared" si="1"/>
        <v>0.16229999999998768</v>
      </c>
      <c r="V31" s="1">
        <f t="shared" si="2"/>
        <v>0.2797999999999945</v>
      </c>
      <c r="W31" s="1">
        <f t="shared" si="3"/>
        <v>0.18100000000004002</v>
      </c>
      <c r="X31" s="1">
        <f t="shared" si="4"/>
        <v>0.21750000000000114</v>
      </c>
      <c r="Y31" s="1">
        <f t="shared" si="5"/>
        <v>-3.2699999999977081E-2</v>
      </c>
      <c r="Z31" s="1">
        <f t="shared" si="6"/>
        <v>0.13520000000001176</v>
      </c>
      <c r="AB31" s="1">
        <v>0.1265</v>
      </c>
      <c r="AD31" s="1">
        <v>287.5095</v>
      </c>
      <c r="AE31" s="1">
        <v>7.2356240000000002E-2</v>
      </c>
      <c r="AF31" s="1">
        <v>6.455996E-2</v>
      </c>
      <c r="AG31" s="1">
        <v>0.34000649999999999</v>
      </c>
    </row>
    <row r="32" spans="1:33">
      <c r="A32" s="8">
        <v>1879</v>
      </c>
      <c r="B32" s="1">
        <v>240.87270000000001</v>
      </c>
      <c r="C32" s="1">
        <v>240.7748</v>
      </c>
      <c r="D32" s="1">
        <v>240.78290000000001</v>
      </c>
      <c r="E32" s="1">
        <v>240.63339999999999</v>
      </c>
      <c r="F32" s="1">
        <v>240.90819999999999</v>
      </c>
      <c r="G32" s="1">
        <v>240.6123</v>
      </c>
      <c r="H32" s="1">
        <v>100.18510000000001</v>
      </c>
      <c r="I32" s="1">
        <v>100.4042</v>
      </c>
      <c r="J32" s="1">
        <v>100.2256</v>
      </c>
      <c r="K32" s="1">
        <v>100.2693</v>
      </c>
      <c r="L32" s="1">
        <v>100.2242</v>
      </c>
      <c r="M32" s="1">
        <v>100.2859</v>
      </c>
      <c r="N32" s="1">
        <v>341.45600000000002</v>
      </c>
      <c r="O32" s="1">
        <v>341.45600000000002</v>
      </c>
      <c r="P32" s="1">
        <v>341.45600000000002</v>
      </c>
      <c r="Q32" s="1">
        <v>341.45600000000002</v>
      </c>
      <c r="R32" s="1">
        <v>341.45600000000002</v>
      </c>
      <c r="S32" s="1">
        <v>341.45600000000002</v>
      </c>
      <c r="T32" s="1">
        <f t="shared" si="0"/>
        <v>0.39820000000000277</v>
      </c>
      <c r="U32" s="1">
        <f t="shared" si="1"/>
        <v>0.27700000000001523</v>
      </c>
      <c r="V32" s="1">
        <f t="shared" si="2"/>
        <v>0.44750000000001933</v>
      </c>
      <c r="W32" s="1">
        <f t="shared" si="3"/>
        <v>0.55330000000003565</v>
      </c>
      <c r="X32" s="1">
        <f t="shared" si="4"/>
        <v>0.32360000000002742</v>
      </c>
      <c r="Y32" s="1">
        <f t="shared" si="5"/>
        <v>0.55780000000001451</v>
      </c>
      <c r="Z32" s="1">
        <f t="shared" si="6"/>
        <v>0.4262333333333525</v>
      </c>
      <c r="AB32" s="1">
        <v>0.165353</v>
      </c>
      <c r="AD32" s="1">
        <v>287.48450000000003</v>
      </c>
      <c r="AE32" s="1">
        <v>4.7369010000000003E-2</v>
      </c>
      <c r="AF32" s="1">
        <v>0.18801970000000001</v>
      </c>
      <c r="AG32" s="1">
        <v>0.40252959999999999</v>
      </c>
    </row>
    <row r="33" spans="1:33">
      <c r="A33" s="8">
        <v>1880</v>
      </c>
      <c r="B33" s="1">
        <v>240.59649999999999</v>
      </c>
      <c r="C33" s="1">
        <v>240.99879999999999</v>
      </c>
      <c r="D33" s="1">
        <v>240.75299999999999</v>
      </c>
      <c r="E33" s="1">
        <v>240.39959999999999</v>
      </c>
      <c r="F33" s="1">
        <v>240.57490000000001</v>
      </c>
      <c r="G33" s="1">
        <v>240.75309999999999</v>
      </c>
      <c r="H33" s="1">
        <v>100.27209999999999</v>
      </c>
      <c r="I33" s="1">
        <v>100.0856</v>
      </c>
      <c r="J33" s="1">
        <v>100.35550000000001</v>
      </c>
      <c r="K33" s="1">
        <v>100.9335</v>
      </c>
      <c r="L33" s="1">
        <v>100.4025</v>
      </c>
      <c r="M33" s="1">
        <v>100.31910000000001</v>
      </c>
      <c r="N33" s="1">
        <v>341.48309999999998</v>
      </c>
      <c r="O33" s="1">
        <v>341.48309999999998</v>
      </c>
      <c r="P33" s="1">
        <v>341.48309999999998</v>
      </c>
      <c r="Q33" s="1">
        <v>341.48309999999998</v>
      </c>
      <c r="R33" s="1">
        <v>341.48309999999998</v>
      </c>
      <c r="S33" s="1">
        <v>341.48309999999998</v>
      </c>
      <c r="T33" s="1">
        <f t="shared" si="0"/>
        <v>0.6144999999999925</v>
      </c>
      <c r="U33" s="1">
        <f t="shared" si="1"/>
        <v>0.39869999999999095</v>
      </c>
      <c r="V33" s="1">
        <f t="shared" si="2"/>
        <v>0.37459999999998672</v>
      </c>
      <c r="W33" s="1">
        <f t="shared" si="3"/>
        <v>0.15000000000000568</v>
      </c>
      <c r="X33" s="1">
        <f t="shared" si="4"/>
        <v>0.50569999999996185</v>
      </c>
      <c r="Y33" s="1">
        <f t="shared" si="5"/>
        <v>0.41089999999999804</v>
      </c>
      <c r="Z33" s="1">
        <f t="shared" si="6"/>
        <v>0.40906666666665598</v>
      </c>
      <c r="AB33" s="1">
        <v>0.22014300000000001</v>
      </c>
      <c r="AD33" s="1">
        <v>287.4941</v>
      </c>
      <c r="AE33" s="1">
        <v>5.6854689999999999E-2</v>
      </c>
      <c r="AF33" s="1">
        <v>0.31247069999999999</v>
      </c>
      <c r="AG33" s="1">
        <v>0.55796650000000003</v>
      </c>
    </row>
    <row r="34" spans="1:33">
      <c r="A34" s="8">
        <v>1881</v>
      </c>
      <c r="B34" s="1">
        <v>240.69890000000001</v>
      </c>
      <c r="C34" s="1">
        <v>240.8109</v>
      </c>
      <c r="D34" s="1">
        <v>241.06219999999999</v>
      </c>
      <c r="E34" s="1">
        <v>240.774</v>
      </c>
      <c r="F34" s="1">
        <v>240.75569999999999</v>
      </c>
      <c r="G34" s="1">
        <v>240.75989999999999</v>
      </c>
      <c r="H34" s="1">
        <v>100.7847</v>
      </c>
      <c r="I34" s="1">
        <v>100.4584</v>
      </c>
      <c r="J34" s="1">
        <v>100.0711</v>
      </c>
      <c r="K34" s="1">
        <v>100.697</v>
      </c>
      <c r="L34" s="1">
        <v>100.386</v>
      </c>
      <c r="M34" s="1">
        <v>100.6733</v>
      </c>
      <c r="N34" s="1">
        <v>341.51170000000002</v>
      </c>
      <c r="O34" s="1">
        <v>341.51170000000002</v>
      </c>
      <c r="P34" s="1">
        <v>341.51170000000002</v>
      </c>
      <c r="Q34" s="1">
        <v>341.51170000000002</v>
      </c>
      <c r="R34" s="1">
        <v>341.51170000000002</v>
      </c>
      <c r="S34" s="1">
        <v>341.51170000000002</v>
      </c>
      <c r="T34" s="1">
        <f t="shared" si="0"/>
        <v>2.8100000000023329E-2</v>
      </c>
      <c r="U34" s="1">
        <f t="shared" si="1"/>
        <v>0.24240000000003192</v>
      </c>
      <c r="V34" s="1">
        <f t="shared" si="2"/>
        <v>0.3784000000000276</v>
      </c>
      <c r="W34" s="1">
        <f t="shared" si="3"/>
        <v>4.070000000001528E-2</v>
      </c>
      <c r="X34" s="1">
        <f t="shared" si="4"/>
        <v>0.37000000000003297</v>
      </c>
      <c r="Y34" s="1">
        <f t="shared" si="5"/>
        <v>7.8500000000047976E-2</v>
      </c>
      <c r="Z34" s="1">
        <f t="shared" si="6"/>
        <v>0.18968333333336318</v>
      </c>
      <c r="AB34" s="1">
        <v>0.26633200000000001</v>
      </c>
      <c r="AD34" s="1">
        <v>287.5444</v>
      </c>
      <c r="AE34" s="1">
        <v>0.1071912</v>
      </c>
      <c r="AF34" s="1">
        <v>0.19386970000000001</v>
      </c>
      <c r="AG34" s="1">
        <v>0.64585939999999997</v>
      </c>
    </row>
    <row r="35" spans="1:33">
      <c r="A35" s="8">
        <v>1882</v>
      </c>
      <c r="B35" s="1">
        <v>240.6516</v>
      </c>
      <c r="C35" s="1">
        <v>240.60050000000001</v>
      </c>
      <c r="D35" s="1">
        <v>240.56899999999999</v>
      </c>
      <c r="E35" s="1">
        <v>240.56059999999999</v>
      </c>
      <c r="F35" s="1">
        <v>240.7338</v>
      </c>
      <c r="G35" s="1">
        <v>240.59909999999999</v>
      </c>
      <c r="H35" s="1">
        <v>100.4516</v>
      </c>
      <c r="I35" s="1">
        <v>100.54179999999999</v>
      </c>
      <c r="J35" s="1">
        <v>100.4268</v>
      </c>
      <c r="K35" s="1">
        <v>100.3608</v>
      </c>
      <c r="L35" s="1">
        <v>100.48779999999999</v>
      </c>
      <c r="M35" s="1">
        <v>100.68989999999999</v>
      </c>
      <c r="N35" s="1">
        <v>341.51589999999999</v>
      </c>
      <c r="O35" s="1">
        <v>341.51589999999999</v>
      </c>
      <c r="P35" s="1">
        <v>341.51589999999999</v>
      </c>
      <c r="Q35" s="1">
        <v>341.51589999999999</v>
      </c>
      <c r="R35" s="1">
        <v>341.51589999999999</v>
      </c>
      <c r="S35" s="1">
        <v>341.51589999999999</v>
      </c>
      <c r="T35" s="1">
        <f t="shared" si="0"/>
        <v>0.41270000000000095</v>
      </c>
      <c r="U35" s="1">
        <f t="shared" si="1"/>
        <v>0.37359999999998195</v>
      </c>
      <c r="V35" s="1">
        <f t="shared" si="2"/>
        <v>0.52009999999998513</v>
      </c>
      <c r="W35" s="1">
        <f t="shared" si="3"/>
        <v>0.59450000000001069</v>
      </c>
      <c r="X35" s="1">
        <f t="shared" si="4"/>
        <v>0.29429999999999268</v>
      </c>
      <c r="Y35" s="1">
        <f t="shared" si="5"/>
        <v>0.22690000000000055</v>
      </c>
      <c r="Z35" s="1">
        <f t="shared" si="6"/>
        <v>0.40368333333332868</v>
      </c>
      <c r="AB35" s="1">
        <v>0.25410700000000003</v>
      </c>
      <c r="AD35" s="1">
        <v>287.52089999999998</v>
      </c>
      <c r="AE35" s="1">
        <v>8.3578200000000005E-2</v>
      </c>
      <c r="AF35" s="1">
        <v>0.15733140000000001</v>
      </c>
      <c r="AG35" s="1">
        <v>0.77747509999999997</v>
      </c>
    </row>
    <row r="36" spans="1:33">
      <c r="A36" s="8">
        <v>1883</v>
      </c>
      <c r="B36" s="1">
        <v>239.9015</v>
      </c>
      <c r="C36" s="1">
        <v>239.9247</v>
      </c>
      <c r="D36" s="1">
        <v>240.339</v>
      </c>
      <c r="E36" s="1">
        <v>240.05549999999999</v>
      </c>
      <c r="F36" s="1">
        <v>239.8544</v>
      </c>
      <c r="G36" s="1">
        <v>239.75890000000001</v>
      </c>
      <c r="H36" s="1">
        <v>102.364</v>
      </c>
      <c r="I36" s="1">
        <v>102.4481</v>
      </c>
      <c r="J36" s="1">
        <v>102.37139999999999</v>
      </c>
      <c r="K36" s="1">
        <v>102.1747</v>
      </c>
      <c r="L36" s="1">
        <v>102.1388</v>
      </c>
      <c r="M36" s="1">
        <v>102.5489</v>
      </c>
      <c r="N36" s="1">
        <v>341.52730000000003</v>
      </c>
      <c r="O36" s="1">
        <v>341.52730000000003</v>
      </c>
      <c r="P36" s="1">
        <v>341.52730000000003</v>
      </c>
      <c r="Q36" s="1">
        <v>341.52730000000003</v>
      </c>
      <c r="R36" s="1">
        <v>341.52730000000003</v>
      </c>
      <c r="S36" s="1">
        <v>341.52730000000003</v>
      </c>
      <c r="T36" s="1">
        <f t="shared" si="0"/>
        <v>-0.73819999999997776</v>
      </c>
      <c r="U36" s="1">
        <f t="shared" si="1"/>
        <v>-0.84549999999998704</v>
      </c>
      <c r="V36" s="1">
        <f t="shared" si="2"/>
        <v>-1.1830999999999676</v>
      </c>
      <c r="W36" s="1">
        <f t="shared" si="3"/>
        <v>-0.70289999999997121</v>
      </c>
      <c r="X36" s="1">
        <f t="shared" si="4"/>
        <v>-0.46589999999997644</v>
      </c>
      <c r="Y36" s="1">
        <f t="shared" si="5"/>
        <v>-0.78049999999998931</v>
      </c>
      <c r="Z36" s="1">
        <f t="shared" si="6"/>
        <v>-0.78601666666664494</v>
      </c>
      <c r="AB36" s="1">
        <v>-1.14524</v>
      </c>
      <c r="AD36" s="1">
        <v>287.46530000000001</v>
      </c>
      <c r="AE36" s="1">
        <v>2.7925019999999998E-2</v>
      </c>
      <c r="AF36" s="1">
        <v>0.27611469999999999</v>
      </c>
      <c r="AG36" s="1">
        <v>0.81492489999999995</v>
      </c>
    </row>
    <row r="37" spans="1:33">
      <c r="A37" s="8">
        <v>1884</v>
      </c>
      <c r="B37" s="1">
        <v>238.41390000000001</v>
      </c>
      <c r="C37" s="1">
        <v>238.1662</v>
      </c>
      <c r="D37" s="1">
        <v>238.2149</v>
      </c>
      <c r="E37" s="1">
        <v>238.11420000000001</v>
      </c>
      <c r="F37" s="1">
        <v>238.2253</v>
      </c>
      <c r="G37" s="1">
        <v>238.20670000000001</v>
      </c>
      <c r="H37" s="1">
        <v>105.1048</v>
      </c>
      <c r="I37" s="1">
        <v>105.4162</v>
      </c>
      <c r="J37" s="1">
        <v>105.85080000000001</v>
      </c>
      <c r="K37" s="1">
        <v>105.0737</v>
      </c>
      <c r="L37" s="1">
        <v>105.46339999999999</v>
      </c>
      <c r="M37" s="1">
        <v>105.20959999999999</v>
      </c>
      <c r="N37" s="1">
        <v>341.50400000000002</v>
      </c>
      <c r="O37" s="1">
        <v>341.50400000000002</v>
      </c>
      <c r="P37" s="1">
        <v>341.50400000000002</v>
      </c>
      <c r="Q37" s="1">
        <v>341.50400000000002</v>
      </c>
      <c r="R37" s="1">
        <v>341.50400000000002</v>
      </c>
      <c r="S37" s="1">
        <v>341.50400000000002</v>
      </c>
      <c r="T37" s="1">
        <f t="shared" si="0"/>
        <v>-2.0147000000000048</v>
      </c>
      <c r="U37" s="1">
        <f t="shared" si="1"/>
        <v>-2.0783999999999878</v>
      </c>
      <c r="V37" s="1">
        <f t="shared" si="2"/>
        <v>-2.5616999999999734</v>
      </c>
      <c r="W37" s="1">
        <f t="shared" si="3"/>
        <v>-1.6838999999999942</v>
      </c>
      <c r="X37" s="1">
        <f t="shared" si="4"/>
        <v>-2.1846999999999639</v>
      </c>
      <c r="Y37" s="1">
        <f t="shared" si="5"/>
        <v>-1.9122999999999877</v>
      </c>
      <c r="Z37" s="1">
        <f t="shared" si="6"/>
        <v>-2.0726166666666521</v>
      </c>
      <c r="AB37" s="1">
        <v>-3.3855400000000002</v>
      </c>
      <c r="AD37" s="1">
        <v>287.13940000000002</v>
      </c>
      <c r="AE37" s="1">
        <v>-0.2979562</v>
      </c>
      <c r="AF37" s="1">
        <v>0.3455317</v>
      </c>
      <c r="AG37" s="1">
        <v>0.58038970000000001</v>
      </c>
    </row>
    <row r="38" spans="1:33">
      <c r="A38" s="8">
        <v>1885</v>
      </c>
      <c r="B38" s="1">
        <v>239.3785</v>
      </c>
      <c r="C38" s="1">
        <v>239.39269999999999</v>
      </c>
      <c r="D38" s="1">
        <v>239.39279999999999</v>
      </c>
      <c r="E38" s="1">
        <v>239.5539</v>
      </c>
      <c r="F38" s="1">
        <v>239.53440000000001</v>
      </c>
      <c r="G38" s="1">
        <v>239.56200000000001</v>
      </c>
      <c r="H38" s="1">
        <v>102.0022</v>
      </c>
      <c r="I38" s="1">
        <v>101.9706</v>
      </c>
      <c r="J38" s="1">
        <v>102.36879999999999</v>
      </c>
      <c r="K38" s="1">
        <v>102.1336</v>
      </c>
      <c r="L38" s="1">
        <v>102.069</v>
      </c>
      <c r="M38" s="1">
        <v>102.0574</v>
      </c>
      <c r="N38" s="1">
        <v>341.48480000000001</v>
      </c>
      <c r="O38" s="1">
        <v>341.48480000000001</v>
      </c>
      <c r="P38" s="1">
        <v>341.48480000000001</v>
      </c>
      <c r="Q38" s="1">
        <v>341.48480000000001</v>
      </c>
      <c r="R38" s="1">
        <v>341.48480000000001</v>
      </c>
      <c r="S38" s="1">
        <v>341.48480000000001</v>
      </c>
      <c r="T38" s="1">
        <f t="shared" si="0"/>
        <v>0.10409999999998831</v>
      </c>
      <c r="U38" s="1">
        <f t="shared" si="1"/>
        <v>0.12150000000002592</v>
      </c>
      <c r="V38" s="1">
        <f t="shared" si="2"/>
        <v>-0.27679999999998017</v>
      </c>
      <c r="W38" s="1">
        <f t="shared" si="3"/>
        <v>-0.202699999999993</v>
      </c>
      <c r="X38" s="1">
        <f t="shared" si="4"/>
        <v>-0.11860000000001492</v>
      </c>
      <c r="Y38" s="1">
        <f t="shared" si="5"/>
        <v>-0.13460000000000605</v>
      </c>
      <c r="Z38" s="1">
        <f t="shared" si="6"/>
        <v>-8.4516666666663312E-2</v>
      </c>
      <c r="AB38" s="1">
        <v>-1.1527700000000001</v>
      </c>
      <c r="AD38" s="1">
        <v>287.18009999999998</v>
      </c>
      <c r="AE38" s="1">
        <v>-0.2572644</v>
      </c>
      <c r="AF38" s="1">
        <v>0.4327763</v>
      </c>
      <c r="AG38" s="1">
        <v>0.38389580000000001</v>
      </c>
    </row>
    <row r="39" spans="1:33">
      <c r="A39" s="8">
        <v>1886</v>
      </c>
      <c r="B39" s="1">
        <v>239.87979999999999</v>
      </c>
      <c r="C39" s="1">
        <v>239.75729999999999</v>
      </c>
      <c r="D39" s="1">
        <v>239.95590000000001</v>
      </c>
      <c r="E39" s="1">
        <v>239.7372</v>
      </c>
      <c r="F39" s="1">
        <v>239.62870000000001</v>
      </c>
      <c r="G39" s="1">
        <v>239.90539999999999</v>
      </c>
      <c r="H39" s="1">
        <v>101.3027</v>
      </c>
      <c r="I39" s="1">
        <v>101.248</v>
      </c>
      <c r="J39" s="1">
        <v>101.1683</v>
      </c>
      <c r="K39" s="1">
        <v>101.5565</v>
      </c>
      <c r="L39" s="1">
        <v>101.7795</v>
      </c>
      <c r="M39" s="1">
        <v>101.2945</v>
      </c>
      <c r="N39" s="1">
        <v>341.44560000000001</v>
      </c>
      <c r="O39" s="1">
        <v>341.44560000000001</v>
      </c>
      <c r="P39" s="1">
        <v>341.44560000000001</v>
      </c>
      <c r="Q39" s="1">
        <v>341.44560000000001</v>
      </c>
      <c r="R39" s="1">
        <v>341.44560000000001</v>
      </c>
      <c r="S39" s="1">
        <v>341.44560000000001</v>
      </c>
      <c r="T39" s="1">
        <f t="shared" si="0"/>
        <v>0.26310000000000855</v>
      </c>
      <c r="U39" s="1">
        <f t="shared" si="1"/>
        <v>0.44030000000003611</v>
      </c>
      <c r="V39" s="1">
        <f t="shared" si="2"/>
        <v>0.32140000000001123</v>
      </c>
      <c r="W39" s="1">
        <f t="shared" si="3"/>
        <v>0.15190000000001191</v>
      </c>
      <c r="X39" s="1">
        <f t="shared" si="4"/>
        <v>3.7400000000019418E-2</v>
      </c>
      <c r="Y39" s="1">
        <f t="shared" si="5"/>
        <v>0.24570000000002779</v>
      </c>
      <c r="Z39" s="1">
        <f t="shared" si="6"/>
        <v>0.24330000000001917</v>
      </c>
      <c r="AB39" s="1">
        <v>-0.61477300000000001</v>
      </c>
      <c r="AD39" s="1">
        <v>287.23919999999998</v>
      </c>
      <c r="AE39" s="1">
        <v>-0.19825110000000001</v>
      </c>
      <c r="AF39" s="1">
        <v>0.39309959999999999</v>
      </c>
      <c r="AG39" s="1">
        <v>0.51898849999999996</v>
      </c>
    </row>
    <row r="40" spans="1:33">
      <c r="A40" s="8">
        <v>1887</v>
      </c>
      <c r="B40" s="1">
        <v>239.9153</v>
      </c>
      <c r="C40" s="1">
        <v>239.9622</v>
      </c>
      <c r="D40" s="1">
        <v>239.75370000000001</v>
      </c>
      <c r="E40" s="1">
        <v>240.11619999999999</v>
      </c>
      <c r="F40" s="1">
        <v>240.0334</v>
      </c>
      <c r="G40" s="1">
        <v>239.8835</v>
      </c>
      <c r="H40" s="1">
        <v>101.1908</v>
      </c>
      <c r="I40" s="1">
        <v>101.35429999999999</v>
      </c>
      <c r="J40" s="1">
        <v>101.5347</v>
      </c>
      <c r="K40" s="1">
        <v>101.11490000000001</v>
      </c>
      <c r="L40" s="1">
        <v>101.47150000000001</v>
      </c>
      <c r="M40" s="1">
        <v>101.43519999999999</v>
      </c>
      <c r="N40" s="1">
        <v>341.43810000000002</v>
      </c>
      <c r="O40" s="1">
        <v>341.43810000000002</v>
      </c>
      <c r="P40" s="1">
        <v>341.43810000000002</v>
      </c>
      <c r="Q40" s="1">
        <v>341.43810000000002</v>
      </c>
      <c r="R40" s="1">
        <v>341.43810000000002</v>
      </c>
      <c r="S40" s="1">
        <v>341.43810000000002</v>
      </c>
      <c r="T40" s="1">
        <f t="shared" si="0"/>
        <v>0.33200000000002206</v>
      </c>
      <c r="U40" s="1">
        <f t="shared" si="1"/>
        <v>0.12160000000002924</v>
      </c>
      <c r="V40" s="1">
        <f t="shared" si="2"/>
        <v>0.14970000000002415</v>
      </c>
      <c r="W40" s="1">
        <f t="shared" si="3"/>
        <v>0.20700000000002206</v>
      </c>
      <c r="X40" s="1">
        <f t="shared" si="4"/>
        <v>-6.6799999999972215E-2</v>
      </c>
      <c r="Y40" s="1">
        <f t="shared" si="5"/>
        <v>0.11940000000001305</v>
      </c>
      <c r="Z40" s="1">
        <f t="shared" si="6"/>
        <v>0.14381666666668971</v>
      </c>
      <c r="AB40" s="1">
        <v>-0.60487500000000005</v>
      </c>
      <c r="AD40" s="1">
        <v>287.2989</v>
      </c>
      <c r="AE40" s="1">
        <v>-0.13864009999999999</v>
      </c>
      <c r="AF40" s="1">
        <v>0.45079089999999999</v>
      </c>
      <c r="AG40" s="1">
        <v>0.58512909999999996</v>
      </c>
    </row>
    <row r="41" spans="1:33">
      <c r="A41" s="8">
        <v>1888</v>
      </c>
      <c r="B41" s="1">
        <v>240.4435</v>
      </c>
      <c r="C41" s="1">
        <v>240.25700000000001</v>
      </c>
      <c r="D41" s="1">
        <v>240.39590000000001</v>
      </c>
      <c r="E41" s="1">
        <v>239.9503</v>
      </c>
      <c r="F41" s="1">
        <v>240.1123</v>
      </c>
      <c r="G41" s="1">
        <v>239.93790000000001</v>
      </c>
      <c r="H41" s="1">
        <v>100.98009999999999</v>
      </c>
      <c r="I41" s="1">
        <v>101.0942</v>
      </c>
      <c r="J41" s="1">
        <v>100.70820000000001</v>
      </c>
      <c r="K41" s="1">
        <v>101.0138</v>
      </c>
      <c r="L41" s="1">
        <v>100.88939999999999</v>
      </c>
      <c r="M41" s="1">
        <v>101.14409999999999</v>
      </c>
      <c r="N41" s="1">
        <v>341.4271</v>
      </c>
      <c r="O41" s="1">
        <v>341.4271</v>
      </c>
      <c r="P41" s="1">
        <v>341.4271</v>
      </c>
      <c r="Q41" s="1">
        <v>341.4271</v>
      </c>
      <c r="R41" s="1">
        <v>341.4271</v>
      </c>
      <c r="S41" s="1">
        <v>341.4271</v>
      </c>
      <c r="T41" s="1">
        <f t="shared" si="0"/>
        <v>3.5000000000025011E-3</v>
      </c>
      <c r="U41" s="1">
        <f t="shared" si="1"/>
        <v>7.5899999999990087E-2</v>
      </c>
      <c r="V41" s="1">
        <f t="shared" si="2"/>
        <v>0.32299999999997908</v>
      </c>
      <c r="W41" s="1">
        <f t="shared" si="3"/>
        <v>0.46299999999999386</v>
      </c>
      <c r="X41" s="1">
        <f t="shared" si="4"/>
        <v>0.42539999999999623</v>
      </c>
      <c r="Y41" s="1">
        <f t="shared" si="5"/>
        <v>0.34510000000000218</v>
      </c>
      <c r="Z41" s="1">
        <f t="shared" si="6"/>
        <v>0.27264999999999401</v>
      </c>
      <c r="AB41" s="1">
        <v>-0.28312500000000002</v>
      </c>
      <c r="AD41" s="1">
        <v>287.36430000000001</v>
      </c>
      <c r="AE41" s="1">
        <v>-7.3219720000000002E-2</v>
      </c>
      <c r="AF41" s="1">
        <v>0.4533742</v>
      </c>
      <c r="AG41" s="1">
        <v>0.4747904</v>
      </c>
    </row>
    <row r="42" spans="1:33">
      <c r="A42" s="8">
        <v>1889</v>
      </c>
      <c r="B42" s="1">
        <v>240.30600000000001</v>
      </c>
      <c r="C42" s="1">
        <v>240.137</v>
      </c>
      <c r="D42" s="1">
        <v>239.89529999999999</v>
      </c>
      <c r="E42" s="1">
        <v>240.00489999999999</v>
      </c>
      <c r="F42" s="1">
        <v>240.2012</v>
      </c>
      <c r="G42" s="1">
        <v>240.09289999999999</v>
      </c>
      <c r="H42" s="1">
        <v>100.9316</v>
      </c>
      <c r="I42" s="1">
        <v>101.2484</v>
      </c>
      <c r="J42" s="1">
        <v>101.0772</v>
      </c>
      <c r="K42" s="1">
        <v>101.3523</v>
      </c>
      <c r="L42" s="1">
        <v>101.2187</v>
      </c>
      <c r="M42" s="1">
        <v>101.2745</v>
      </c>
      <c r="N42" s="1">
        <v>341.423</v>
      </c>
      <c r="O42" s="1">
        <v>341.423</v>
      </c>
      <c r="P42" s="1">
        <v>341.423</v>
      </c>
      <c r="Q42" s="1">
        <v>341.423</v>
      </c>
      <c r="R42" s="1">
        <v>341.423</v>
      </c>
      <c r="S42" s="1">
        <v>341.423</v>
      </c>
      <c r="T42" s="1">
        <f t="shared" si="0"/>
        <v>0.18539999999998713</v>
      </c>
      <c r="U42" s="1">
        <f t="shared" si="1"/>
        <v>3.7599999999997635E-2</v>
      </c>
      <c r="V42" s="1">
        <f t="shared" si="2"/>
        <v>0.45050000000000523</v>
      </c>
      <c r="W42" s="1">
        <f t="shared" si="3"/>
        <v>6.5799999999995862E-2</v>
      </c>
      <c r="X42" s="1">
        <f t="shared" si="4"/>
        <v>3.0999999999892225E-3</v>
      </c>
      <c r="Y42" s="1">
        <f t="shared" si="5"/>
        <v>5.5600000000026739E-2</v>
      </c>
      <c r="Z42" s="1">
        <f t="shared" si="6"/>
        <v>0.13300000000000031</v>
      </c>
      <c r="AB42" s="1">
        <v>-0.43219200000000002</v>
      </c>
      <c r="AD42" s="1">
        <v>287.38139999999999</v>
      </c>
      <c r="AE42" s="1">
        <v>-5.6145769999999998E-2</v>
      </c>
      <c r="AF42" s="1">
        <v>0.4860158</v>
      </c>
      <c r="AG42" s="1">
        <v>0.67315820000000004</v>
      </c>
    </row>
    <row r="43" spans="1:33">
      <c r="A43" s="8">
        <v>1890</v>
      </c>
      <c r="B43" s="1">
        <v>240.03530000000001</v>
      </c>
      <c r="C43" s="1">
        <v>240.2509</v>
      </c>
      <c r="D43" s="1">
        <v>240.11089999999999</v>
      </c>
      <c r="E43" s="1">
        <v>240.10339999999999</v>
      </c>
      <c r="F43" s="1">
        <v>239.94640000000001</v>
      </c>
      <c r="G43" s="1">
        <v>239.9419</v>
      </c>
      <c r="H43" s="1">
        <v>101.4096</v>
      </c>
      <c r="I43" s="1">
        <v>101.316</v>
      </c>
      <c r="J43" s="1">
        <v>101.6563</v>
      </c>
      <c r="K43" s="1">
        <v>101.2226</v>
      </c>
      <c r="L43" s="1">
        <v>101.8258</v>
      </c>
      <c r="M43" s="1">
        <v>101.3991</v>
      </c>
      <c r="N43" s="1">
        <v>341.42770000000002</v>
      </c>
      <c r="O43" s="1">
        <v>341.42770000000002</v>
      </c>
      <c r="P43" s="1">
        <v>341.42770000000002</v>
      </c>
      <c r="Q43" s="1">
        <v>341.42770000000002</v>
      </c>
      <c r="R43" s="1">
        <v>341.42770000000002</v>
      </c>
      <c r="S43" s="1">
        <v>341.42770000000002</v>
      </c>
      <c r="T43" s="1">
        <f t="shared" si="0"/>
        <v>-1.7200000000002547E-2</v>
      </c>
      <c r="U43" s="1">
        <f t="shared" si="1"/>
        <v>-0.13919999999998822</v>
      </c>
      <c r="V43" s="1">
        <f t="shared" si="2"/>
        <v>-0.33949999999995839</v>
      </c>
      <c r="W43" s="1">
        <f t="shared" si="3"/>
        <v>0.10170000000002233</v>
      </c>
      <c r="X43" s="1">
        <f t="shared" si="4"/>
        <v>-0.34450000000001069</v>
      </c>
      <c r="Y43" s="1">
        <f t="shared" si="5"/>
        <v>8.6700000000007549E-2</v>
      </c>
      <c r="Z43" s="1">
        <f t="shared" si="6"/>
        <v>-0.10866666666665499</v>
      </c>
      <c r="AB43" s="1">
        <v>-0.65564199999999995</v>
      </c>
      <c r="AD43" s="1">
        <v>287.38720000000001</v>
      </c>
      <c r="AE43" s="1">
        <v>-5.0441710000000001E-2</v>
      </c>
      <c r="AF43" s="1">
        <v>0.4254772</v>
      </c>
      <c r="AG43" s="1">
        <v>0.8146487</v>
      </c>
    </row>
    <row r="44" spans="1:33">
      <c r="A44" s="8">
        <v>1891</v>
      </c>
      <c r="B44" s="1">
        <v>239.9913</v>
      </c>
      <c r="C44" s="1">
        <v>240.16159999999999</v>
      </c>
      <c r="D44" s="1">
        <v>240.3586</v>
      </c>
      <c r="E44" s="1">
        <v>240.215</v>
      </c>
      <c r="F44" s="1">
        <v>240.17500000000001</v>
      </c>
      <c r="G44" s="1">
        <v>240.07159999999999</v>
      </c>
      <c r="H44" s="1">
        <v>101.6061</v>
      </c>
      <c r="I44" s="1">
        <v>101.208</v>
      </c>
      <c r="J44" s="1">
        <v>100.8827</v>
      </c>
      <c r="K44" s="1">
        <v>101.20440000000001</v>
      </c>
      <c r="L44" s="1">
        <v>100.7898</v>
      </c>
      <c r="M44" s="1">
        <v>101.0835</v>
      </c>
      <c r="N44" s="1">
        <v>341.4855</v>
      </c>
      <c r="O44" s="1">
        <v>341.4855</v>
      </c>
      <c r="P44" s="1">
        <v>341.4855</v>
      </c>
      <c r="Q44" s="1">
        <v>341.4855</v>
      </c>
      <c r="R44" s="1">
        <v>341.4855</v>
      </c>
      <c r="S44" s="1">
        <v>341.4855</v>
      </c>
      <c r="T44" s="1">
        <f t="shared" si="0"/>
        <v>-0.11189999999999145</v>
      </c>
      <c r="U44" s="1">
        <f t="shared" si="1"/>
        <v>0.11590000000001055</v>
      </c>
      <c r="V44" s="1">
        <f t="shared" si="2"/>
        <v>0.24420000000000641</v>
      </c>
      <c r="W44" s="1">
        <f t="shared" si="3"/>
        <v>6.6099999999977399E-2</v>
      </c>
      <c r="X44" s="1">
        <f t="shared" si="4"/>
        <v>0.52069999999997663</v>
      </c>
      <c r="Y44" s="1">
        <f t="shared" si="5"/>
        <v>0.33039999999999736</v>
      </c>
      <c r="Z44" s="1">
        <f t="shared" si="6"/>
        <v>0.19423333333332948</v>
      </c>
      <c r="AB44" s="1">
        <v>-0.34581299999999998</v>
      </c>
      <c r="AD44" s="1">
        <v>287.3356</v>
      </c>
      <c r="AE44" s="1">
        <v>-0.1021015</v>
      </c>
      <c r="AF44" s="1">
        <v>0.42790929999999999</v>
      </c>
      <c r="AG44" s="1">
        <v>0.77709439999999996</v>
      </c>
    </row>
    <row r="45" spans="1:33">
      <c r="A45" s="8">
        <v>1892</v>
      </c>
      <c r="B45" s="1">
        <v>240.4074</v>
      </c>
      <c r="C45" s="1">
        <v>240.45949999999999</v>
      </c>
      <c r="D45" s="1">
        <v>240.04859999999999</v>
      </c>
      <c r="E45" s="1">
        <v>239.82310000000001</v>
      </c>
      <c r="F45" s="1">
        <v>240.12690000000001</v>
      </c>
      <c r="G45" s="1">
        <v>240.15539999999999</v>
      </c>
      <c r="H45" s="1">
        <v>100.75620000000001</v>
      </c>
      <c r="I45" s="1">
        <v>100.6347</v>
      </c>
      <c r="J45" s="1">
        <v>101.0448</v>
      </c>
      <c r="K45" s="1">
        <v>100.9028</v>
      </c>
      <c r="L45" s="1">
        <v>100.7526</v>
      </c>
      <c r="M45" s="1">
        <v>100.8369</v>
      </c>
      <c r="N45" s="1">
        <v>341.50439999999998</v>
      </c>
      <c r="O45" s="1">
        <v>341.50439999999998</v>
      </c>
      <c r="P45" s="1">
        <v>341.50439999999998</v>
      </c>
      <c r="Q45" s="1">
        <v>341.50439999999998</v>
      </c>
      <c r="R45" s="1">
        <v>341.50439999999998</v>
      </c>
      <c r="S45" s="1">
        <v>341.50439999999998</v>
      </c>
      <c r="T45" s="1">
        <f t="shared" si="0"/>
        <v>0.34079999999997312</v>
      </c>
      <c r="U45" s="1">
        <f t="shared" si="1"/>
        <v>0.41019999999997481</v>
      </c>
      <c r="V45" s="1">
        <f t="shared" si="2"/>
        <v>0.41099999999997294</v>
      </c>
      <c r="W45" s="1">
        <f t="shared" si="3"/>
        <v>0.77849999999995134</v>
      </c>
      <c r="X45" s="1">
        <f t="shared" si="4"/>
        <v>0.62489999999996826</v>
      </c>
      <c r="Y45" s="1">
        <f t="shared" si="5"/>
        <v>0.51209999999997535</v>
      </c>
      <c r="Z45" s="1">
        <f t="shared" si="6"/>
        <v>0.51291666666663593</v>
      </c>
      <c r="AB45" s="1">
        <v>-0.14543800000000001</v>
      </c>
      <c r="AD45" s="1">
        <v>287.334</v>
      </c>
      <c r="AE45" s="1">
        <v>-0.1037367</v>
      </c>
      <c r="AF45" s="1">
        <v>0.4205798</v>
      </c>
      <c r="AG45" s="1">
        <v>0.97303859999999998</v>
      </c>
    </row>
    <row r="46" spans="1:33">
      <c r="A46" s="8">
        <v>1893</v>
      </c>
      <c r="B46" s="1">
        <v>240.43100000000001</v>
      </c>
      <c r="C46" s="1">
        <v>240.0087</v>
      </c>
      <c r="D46" s="1">
        <v>240.50069999999999</v>
      </c>
      <c r="E46" s="1">
        <v>240.60329999999999</v>
      </c>
      <c r="F46" s="1">
        <v>240.578</v>
      </c>
      <c r="G46" s="1">
        <v>240.50640000000001</v>
      </c>
      <c r="H46" s="1">
        <v>100.797</v>
      </c>
      <c r="I46" s="1">
        <v>101.22799999999999</v>
      </c>
      <c r="J46" s="1">
        <v>100.5836</v>
      </c>
      <c r="K46" s="1">
        <v>100.271</v>
      </c>
      <c r="L46" s="1">
        <v>100.2466</v>
      </c>
      <c r="M46" s="1">
        <v>100.56489999999999</v>
      </c>
      <c r="N46" s="1">
        <v>341.541</v>
      </c>
      <c r="O46" s="1">
        <v>341.541</v>
      </c>
      <c r="P46" s="1">
        <v>341.541</v>
      </c>
      <c r="Q46" s="1">
        <v>341.541</v>
      </c>
      <c r="R46" s="1">
        <v>341.541</v>
      </c>
      <c r="S46" s="1">
        <v>341.541</v>
      </c>
      <c r="T46" s="1">
        <f t="shared" si="0"/>
        <v>0.31299999999998818</v>
      </c>
      <c r="U46" s="1">
        <f t="shared" si="1"/>
        <v>0.30429999999998358</v>
      </c>
      <c r="V46" s="1">
        <f t="shared" si="2"/>
        <v>0.4567000000000121</v>
      </c>
      <c r="W46" s="1">
        <f t="shared" si="3"/>
        <v>0.66669999999999163</v>
      </c>
      <c r="X46" s="1">
        <f t="shared" si="4"/>
        <v>0.71639999999999304</v>
      </c>
      <c r="Y46" s="1">
        <f t="shared" si="5"/>
        <v>0.4696999999999889</v>
      </c>
      <c r="Z46" s="1">
        <f t="shared" si="6"/>
        <v>0.48779999999999291</v>
      </c>
      <c r="AB46" s="1">
        <v>0.175764</v>
      </c>
      <c r="AD46" s="1">
        <v>287.4796</v>
      </c>
      <c r="AE46" s="1">
        <v>4.1853139999999997E-2</v>
      </c>
      <c r="AF46" s="1">
        <v>0.44975779999999999</v>
      </c>
      <c r="AG46" s="1">
        <v>1.053396</v>
      </c>
    </row>
    <row r="47" spans="1:33">
      <c r="A47" s="8">
        <v>1894</v>
      </c>
      <c r="B47" s="1">
        <v>240.673</v>
      </c>
      <c r="C47" s="1">
        <v>240.59219999999999</v>
      </c>
      <c r="D47" s="1">
        <v>240.86519999999999</v>
      </c>
      <c r="E47" s="1">
        <v>240.6001</v>
      </c>
      <c r="F47" s="1">
        <v>240.4837</v>
      </c>
      <c r="G47" s="1">
        <v>240.4701</v>
      </c>
      <c r="H47" s="1">
        <v>100.71850000000001</v>
      </c>
      <c r="I47" s="1">
        <v>100.7689</v>
      </c>
      <c r="J47" s="1">
        <v>100.2504</v>
      </c>
      <c r="K47" s="1">
        <v>100.40949999999999</v>
      </c>
      <c r="L47" s="1">
        <v>100.5355</v>
      </c>
      <c r="M47" s="1">
        <v>100.5198</v>
      </c>
      <c r="N47" s="1">
        <v>341.56740000000002</v>
      </c>
      <c r="O47" s="1">
        <v>341.56740000000002</v>
      </c>
      <c r="P47" s="1">
        <v>341.56740000000002</v>
      </c>
      <c r="Q47" s="1">
        <v>341.56740000000002</v>
      </c>
      <c r="R47" s="1">
        <v>341.56740000000002</v>
      </c>
      <c r="S47" s="1">
        <v>341.56740000000002</v>
      </c>
      <c r="T47" s="1">
        <f t="shared" si="0"/>
        <v>0.17590000000001282</v>
      </c>
      <c r="U47" s="1">
        <f t="shared" si="1"/>
        <v>0.20630000000002724</v>
      </c>
      <c r="V47" s="1">
        <f t="shared" si="2"/>
        <v>0.45180000000001996</v>
      </c>
      <c r="W47" s="1">
        <f t="shared" si="3"/>
        <v>0.55780000000004293</v>
      </c>
      <c r="X47" s="1">
        <f t="shared" si="4"/>
        <v>0.54820000000000846</v>
      </c>
      <c r="Y47" s="1">
        <f t="shared" si="5"/>
        <v>0.57750000000001478</v>
      </c>
      <c r="Z47" s="1">
        <f t="shared" si="6"/>
        <v>0.41958333333335435</v>
      </c>
      <c r="AB47" s="1">
        <v>0.32883400000000002</v>
      </c>
      <c r="AD47" s="1">
        <v>287.53789999999998</v>
      </c>
      <c r="AE47" s="1">
        <v>0.10008060000000001</v>
      </c>
      <c r="AF47" s="1">
        <v>0.51042929999999997</v>
      </c>
      <c r="AG47" s="1">
        <v>0.71143149999999999</v>
      </c>
    </row>
    <row r="48" spans="1:33">
      <c r="A48" s="8">
        <v>1895</v>
      </c>
      <c r="B48" s="1">
        <v>241.0205</v>
      </c>
      <c r="C48" s="1">
        <v>240.7561</v>
      </c>
      <c r="D48" s="1">
        <v>240.54409999999999</v>
      </c>
      <c r="E48" s="1">
        <v>240.71430000000001</v>
      </c>
      <c r="F48" s="1">
        <v>240.3895</v>
      </c>
      <c r="G48" s="1">
        <v>240.53440000000001</v>
      </c>
      <c r="H48" s="1">
        <v>100.0134</v>
      </c>
      <c r="I48" s="1">
        <v>100.4259</v>
      </c>
      <c r="J48" s="1">
        <v>100.619</v>
      </c>
      <c r="K48" s="1">
        <v>100.73439999999999</v>
      </c>
      <c r="L48" s="1">
        <v>100.94970000000001</v>
      </c>
      <c r="M48" s="1">
        <v>100.65</v>
      </c>
      <c r="N48" s="1">
        <v>341.5326</v>
      </c>
      <c r="O48" s="1">
        <v>341.5326</v>
      </c>
      <c r="P48" s="1">
        <v>341.5326</v>
      </c>
      <c r="Q48" s="1">
        <v>341.5326</v>
      </c>
      <c r="R48" s="1">
        <v>341.5326</v>
      </c>
      <c r="S48" s="1">
        <v>341.5326</v>
      </c>
      <c r="T48" s="1">
        <f t="shared" si="0"/>
        <v>0.49870000000001369</v>
      </c>
      <c r="U48" s="1">
        <f t="shared" si="1"/>
        <v>0.35059999999998581</v>
      </c>
      <c r="V48" s="1">
        <f t="shared" si="2"/>
        <v>0.36950000000001637</v>
      </c>
      <c r="W48" s="1">
        <f t="shared" si="3"/>
        <v>8.3899999999999864E-2</v>
      </c>
      <c r="X48" s="1">
        <f t="shared" si="4"/>
        <v>0.19339999999999691</v>
      </c>
      <c r="Y48" s="1">
        <f t="shared" si="5"/>
        <v>0.34819999999999141</v>
      </c>
      <c r="Z48" s="1">
        <f t="shared" si="6"/>
        <v>0.30738333333333401</v>
      </c>
      <c r="AB48" s="1">
        <v>0.35470099999999999</v>
      </c>
      <c r="AD48" s="1">
        <v>287.56939999999997</v>
      </c>
      <c r="AE48" s="1">
        <v>0.1315663</v>
      </c>
      <c r="AF48" s="1">
        <v>0.43203029999999998</v>
      </c>
      <c r="AG48" s="1">
        <v>1.2295499999999999</v>
      </c>
    </row>
    <row r="49" spans="1:33">
      <c r="A49" s="8">
        <v>1896</v>
      </c>
      <c r="B49" s="1">
        <v>240.51580000000001</v>
      </c>
      <c r="C49" s="1">
        <v>240.84450000000001</v>
      </c>
      <c r="D49" s="1">
        <v>240.44200000000001</v>
      </c>
      <c r="E49" s="1">
        <v>240.66290000000001</v>
      </c>
      <c r="F49" s="1">
        <v>240.6027</v>
      </c>
      <c r="G49" s="1">
        <v>240.36949999999999</v>
      </c>
      <c r="H49" s="1">
        <v>100.8147</v>
      </c>
      <c r="I49" s="1">
        <v>100.4586</v>
      </c>
      <c r="J49" s="1">
        <v>100.693</v>
      </c>
      <c r="K49" s="1">
        <v>100.9413</v>
      </c>
      <c r="L49" s="1">
        <v>100.73399999999999</v>
      </c>
      <c r="M49" s="1">
        <v>101.2129</v>
      </c>
      <c r="N49" s="1">
        <v>341.49189999999999</v>
      </c>
      <c r="O49" s="1">
        <v>341.49189999999999</v>
      </c>
      <c r="P49" s="1">
        <v>341.49189999999999</v>
      </c>
      <c r="Q49" s="1">
        <v>341.49189999999999</v>
      </c>
      <c r="R49" s="1">
        <v>341.49189999999999</v>
      </c>
      <c r="S49" s="1">
        <v>341.49189999999999</v>
      </c>
      <c r="T49" s="1">
        <f t="shared" si="0"/>
        <v>0.1613999999999578</v>
      </c>
      <c r="U49" s="1">
        <f t="shared" si="1"/>
        <v>0.18879999999998631</v>
      </c>
      <c r="V49" s="1">
        <f t="shared" si="2"/>
        <v>0.356899999999996</v>
      </c>
      <c r="W49" s="1">
        <f t="shared" si="3"/>
        <v>-0.11230000000003315</v>
      </c>
      <c r="X49" s="1">
        <f t="shared" si="4"/>
        <v>0.15520000000000778</v>
      </c>
      <c r="Y49" s="1">
        <f t="shared" si="5"/>
        <v>-9.0499999999991587E-2</v>
      </c>
      <c r="Z49" s="1">
        <f t="shared" si="6"/>
        <v>0.10991666666665385</v>
      </c>
      <c r="AB49" s="1">
        <v>-6.5449900000000005E-2</v>
      </c>
      <c r="AD49" s="1">
        <v>287.51560000000001</v>
      </c>
      <c r="AE49" s="1">
        <v>7.7745900000000007E-2</v>
      </c>
      <c r="AF49" s="1">
        <v>0.4638158</v>
      </c>
      <c r="AG49" s="1">
        <v>0.72156679999999995</v>
      </c>
    </row>
    <row r="50" spans="1:33">
      <c r="A50" s="8">
        <v>1897</v>
      </c>
      <c r="B50" s="1">
        <v>240.53880000000001</v>
      </c>
      <c r="C50" s="1">
        <v>240.55359999999999</v>
      </c>
      <c r="D50" s="1">
        <v>240.34780000000001</v>
      </c>
      <c r="E50" s="1">
        <v>240.33009999999999</v>
      </c>
      <c r="F50" s="1">
        <v>240.24510000000001</v>
      </c>
      <c r="G50" s="1">
        <v>240.35890000000001</v>
      </c>
      <c r="H50" s="1">
        <v>100.7081</v>
      </c>
      <c r="I50" s="1">
        <v>100.6844</v>
      </c>
      <c r="J50" s="1">
        <v>101.1288</v>
      </c>
      <c r="K50" s="1">
        <v>101.24850000000001</v>
      </c>
      <c r="L50" s="1">
        <v>100.9649</v>
      </c>
      <c r="M50" s="1">
        <v>101.0333</v>
      </c>
      <c r="N50" s="1">
        <v>341.46370000000002</v>
      </c>
      <c r="O50" s="1">
        <v>341.46370000000002</v>
      </c>
      <c r="P50" s="1">
        <v>341.46370000000002</v>
      </c>
      <c r="Q50" s="1">
        <v>341.46370000000002</v>
      </c>
      <c r="R50" s="1">
        <v>341.46370000000002</v>
      </c>
      <c r="S50" s="1">
        <v>341.46370000000002</v>
      </c>
      <c r="T50" s="1">
        <f t="shared" si="0"/>
        <v>0.21680000000000632</v>
      </c>
      <c r="U50" s="1">
        <f t="shared" si="1"/>
        <v>0.22570000000004597</v>
      </c>
      <c r="V50" s="1">
        <f t="shared" si="2"/>
        <v>-1.290000000000191E-2</v>
      </c>
      <c r="W50" s="1">
        <f t="shared" si="3"/>
        <v>-0.11489999999997735</v>
      </c>
      <c r="X50" s="1">
        <f t="shared" si="4"/>
        <v>0.25370000000000914</v>
      </c>
      <c r="Y50" s="1">
        <f t="shared" si="5"/>
        <v>7.1500000000014552E-2</v>
      </c>
      <c r="Z50" s="1">
        <f t="shared" si="6"/>
        <v>0.10665000000001612</v>
      </c>
      <c r="AB50" s="1">
        <v>-9.1248399999999993E-2</v>
      </c>
      <c r="AD50" s="1">
        <v>287.50299999999999</v>
      </c>
      <c r="AE50" s="1">
        <v>6.5034690000000006E-2</v>
      </c>
      <c r="AF50" s="1">
        <v>0.54022669999999995</v>
      </c>
      <c r="AG50" s="1">
        <v>1.107056</v>
      </c>
    </row>
    <row r="51" spans="1:33">
      <c r="A51" s="8">
        <v>1898</v>
      </c>
      <c r="B51" s="1">
        <v>240.34370000000001</v>
      </c>
      <c r="C51" s="1">
        <v>240.53809999999999</v>
      </c>
      <c r="D51" s="1">
        <v>240.54159999999999</v>
      </c>
      <c r="E51" s="1">
        <v>240.5291</v>
      </c>
      <c r="F51" s="1">
        <v>240.49039999999999</v>
      </c>
      <c r="G51" s="1">
        <v>240.572</v>
      </c>
      <c r="H51" s="1">
        <v>101.22320000000001</v>
      </c>
      <c r="I51" s="1">
        <v>100.8357</v>
      </c>
      <c r="J51" s="1">
        <v>100.89409999999999</v>
      </c>
      <c r="K51" s="1">
        <v>100.4358</v>
      </c>
      <c r="L51" s="1">
        <v>100.45269999999999</v>
      </c>
      <c r="M51" s="1">
        <v>100.6237</v>
      </c>
      <c r="N51" s="1">
        <v>341.45830000000001</v>
      </c>
      <c r="O51" s="1">
        <v>341.45830000000001</v>
      </c>
      <c r="P51" s="1">
        <v>341.45830000000001</v>
      </c>
      <c r="Q51" s="1">
        <v>341.45830000000001</v>
      </c>
      <c r="R51" s="1">
        <v>341.45830000000001</v>
      </c>
      <c r="S51" s="1">
        <v>341.45830000000001</v>
      </c>
      <c r="T51" s="1">
        <f t="shared" si="0"/>
        <v>-0.10860000000002401</v>
      </c>
      <c r="U51" s="1">
        <f t="shared" si="1"/>
        <v>8.4500000000019782E-2</v>
      </c>
      <c r="V51" s="1">
        <f t="shared" si="2"/>
        <v>2.2600000000039699E-2</v>
      </c>
      <c r="W51" s="1">
        <f t="shared" si="3"/>
        <v>0.49340000000000828</v>
      </c>
      <c r="X51" s="1">
        <f t="shared" si="4"/>
        <v>0.51520000000002142</v>
      </c>
      <c r="Y51" s="1">
        <f t="shared" si="5"/>
        <v>0.26260000000002037</v>
      </c>
      <c r="Z51" s="1">
        <f t="shared" si="6"/>
        <v>0.21161666666668091</v>
      </c>
      <c r="AB51" s="1">
        <v>5.2623700000000002E-2</v>
      </c>
      <c r="AD51" s="1">
        <v>287.54090000000002</v>
      </c>
      <c r="AE51" s="1">
        <v>0.1029265</v>
      </c>
      <c r="AF51" s="1">
        <v>0.51666290000000004</v>
      </c>
      <c r="AG51" s="1">
        <v>1.063218</v>
      </c>
    </row>
    <row r="52" spans="1:33">
      <c r="A52" s="8">
        <v>1899</v>
      </c>
      <c r="B52" s="1">
        <v>240.84610000000001</v>
      </c>
      <c r="C52" s="1">
        <v>240.14330000000001</v>
      </c>
      <c r="D52" s="1">
        <v>240.38550000000001</v>
      </c>
      <c r="E52" s="1">
        <v>240.75569999999999</v>
      </c>
      <c r="F52" s="1">
        <v>240.4068</v>
      </c>
      <c r="G52" s="1">
        <v>240.3321</v>
      </c>
      <c r="H52" s="1">
        <v>100.4893</v>
      </c>
      <c r="I52" s="1">
        <v>101.3018</v>
      </c>
      <c r="J52" s="1">
        <v>100.7373</v>
      </c>
      <c r="K52" s="1">
        <v>100.50239999999999</v>
      </c>
      <c r="L52" s="1">
        <v>100.88930000000001</v>
      </c>
      <c r="M52" s="1">
        <v>100.61069999999999</v>
      </c>
      <c r="N52" s="1">
        <v>341.44490000000002</v>
      </c>
      <c r="O52" s="1">
        <v>341.44490000000002</v>
      </c>
      <c r="P52" s="1">
        <v>341.44490000000002</v>
      </c>
      <c r="Q52" s="1">
        <v>341.44490000000002</v>
      </c>
      <c r="R52" s="1">
        <v>341.44490000000002</v>
      </c>
      <c r="S52" s="1">
        <v>341.44490000000002</v>
      </c>
      <c r="T52" s="1">
        <f t="shared" si="0"/>
        <v>0.10949999999999704</v>
      </c>
      <c r="U52" s="1">
        <f t="shared" si="1"/>
        <v>-2.0000000000663931E-4</v>
      </c>
      <c r="V52" s="1">
        <f t="shared" si="2"/>
        <v>0.32210000000000605</v>
      </c>
      <c r="W52" s="1">
        <f t="shared" si="3"/>
        <v>0.18680000000003361</v>
      </c>
      <c r="X52" s="1">
        <f t="shared" si="4"/>
        <v>0.14880000000002269</v>
      </c>
      <c r="Y52" s="1">
        <f t="shared" si="5"/>
        <v>0.50210000000001287</v>
      </c>
      <c r="Z52" s="1">
        <f t="shared" si="6"/>
        <v>0.21151666666667759</v>
      </c>
      <c r="AB52" s="1">
        <v>0.238541</v>
      </c>
      <c r="AD52" s="1">
        <v>287.5462</v>
      </c>
      <c r="AE52" s="1">
        <v>0.1081942</v>
      </c>
      <c r="AF52" s="1">
        <v>0.53469350000000004</v>
      </c>
      <c r="AG52" s="1">
        <v>1.082438</v>
      </c>
    </row>
    <row r="53" spans="1:33">
      <c r="A53" s="8">
        <v>1900</v>
      </c>
      <c r="B53" s="1">
        <v>240.5917</v>
      </c>
      <c r="C53" s="1">
        <v>240.49799999999999</v>
      </c>
      <c r="D53" s="1">
        <v>240.5275</v>
      </c>
      <c r="E53" s="1">
        <v>240.36850000000001</v>
      </c>
      <c r="F53" s="1">
        <v>240.6112</v>
      </c>
      <c r="G53" s="1">
        <v>240.44489999999999</v>
      </c>
      <c r="H53" s="1">
        <v>99.804410000000004</v>
      </c>
      <c r="I53" s="1">
        <v>100.7869</v>
      </c>
      <c r="J53" s="1">
        <v>100.57550000000001</v>
      </c>
      <c r="K53" s="1">
        <v>100.9598</v>
      </c>
      <c r="L53" s="1">
        <v>100.3586</v>
      </c>
      <c r="M53" s="1">
        <v>100.6482</v>
      </c>
      <c r="N53" s="1">
        <v>341.4393</v>
      </c>
      <c r="O53" s="1">
        <v>341.4393</v>
      </c>
      <c r="P53" s="1">
        <v>341.4393</v>
      </c>
      <c r="Q53" s="1">
        <v>341.4393</v>
      </c>
      <c r="R53" s="1">
        <v>341.4393</v>
      </c>
      <c r="S53" s="1">
        <v>341.4393</v>
      </c>
      <c r="T53" s="1">
        <f t="shared" si="0"/>
        <v>1.0431899999999814</v>
      </c>
      <c r="U53" s="1">
        <f t="shared" si="1"/>
        <v>0.15440000000000964</v>
      </c>
      <c r="V53" s="1">
        <f t="shared" si="2"/>
        <v>0.33629999999999427</v>
      </c>
      <c r="W53" s="1">
        <f t="shared" si="3"/>
        <v>0.11099999999999</v>
      </c>
      <c r="X53" s="1">
        <f t="shared" si="4"/>
        <v>0.46950000000001069</v>
      </c>
      <c r="Y53" s="1">
        <f t="shared" si="5"/>
        <v>0.34620000000001028</v>
      </c>
      <c r="Z53" s="1">
        <f t="shared" si="6"/>
        <v>0.41009833333333273</v>
      </c>
      <c r="AB53" s="1">
        <v>0.31083</v>
      </c>
      <c r="AD53" s="1">
        <v>287.54410000000001</v>
      </c>
      <c r="AE53" s="1">
        <v>0.10601969999999999</v>
      </c>
      <c r="AF53" s="1">
        <v>0.58940440000000005</v>
      </c>
      <c r="AG53" s="1">
        <v>0.90796390000000005</v>
      </c>
    </row>
    <row r="54" spans="1:33">
      <c r="A54" s="8">
        <v>1901</v>
      </c>
      <c r="B54" s="1">
        <v>240.7098</v>
      </c>
      <c r="C54" s="1">
        <v>240.71549999999999</v>
      </c>
      <c r="D54" s="1">
        <v>240.54310000000001</v>
      </c>
      <c r="E54" s="1">
        <v>240.60900000000001</v>
      </c>
      <c r="F54" s="1">
        <v>240.75559999999999</v>
      </c>
      <c r="G54" s="1">
        <v>240.63910000000001</v>
      </c>
      <c r="H54" s="1">
        <v>100.6448</v>
      </c>
      <c r="I54" s="1">
        <v>100.6996</v>
      </c>
      <c r="J54" s="1">
        <v>100.495</v>
      </c>
      <c r="K54" s="1">
        <v>100.46380000000001</v>
      </c>
      <c r="L54" s="1">
        <v>100.3352</v>
      </c>
      <c r="M54" s="1">
        <v>100.5874</v>
      </c>
      <c r="N54" s="1">
        <v>341.4205</v>
      </c>
      <c r="O54" s="1">
        <v>341.4205</v>
      </c>
      <c r="P54" s="1">
        <v>341.4205</v>
      </c>
      <c r="Q54" s="1">
        <v>341.4205</v>
      </c>
      <c r="R54" s="1">
        <v>341.4205</v>
      </c>
      <c r="S54" s="1">
        <v>341.4205</v>
      </c>
      <c r="T54" s="1">
        <f t="shared" si="0"/>
        <v>6.5899999999999181E-2</v>
      </c>
      <c r="U54" s="1">
        <f t="shared" si="1"/>
        <v>5.4000000000087311E-3</v>
      </c>
      <c r="V54" s="1">
        <f t="shared" si="2"/>
        <v>0.38239999999998986</v>
      </c>
      <c r="W54" s="1">
        <f t="shared" si="3"/>
        <v>0.34770000000000323</v>
      </c>
      <c r="X54" s="1">
        <f t="shared" si="4"/>
        <v>0.32970000000003097</v>
      </c>
      <c r="Y54" s="1">
        <f t="shared" si="5"/>
        <v>0.1939999999999884</v>
      </c>
      <c r="Z54" s="1">
        <f t="shared" si="6"/>
        <v>0.2208500000000034</v>
      </c>
      <c r="AB54" s="1">
        <v>0.33026899999999998</v>
      </c>
      <c r="AD54" s="1">
        <v>287.58179999999999</v>
      </c>
      <c r="AE54" s="1">
        <v>0.143757</v>
      </c>
      <c r="AF54" s="1">
        <v>0.59253619999999996</v>
      </c>
      <c r="AG54" s="1">
        <v>1.076846</v>
      </c>
    </row>
    <row r="55" spans="1:33">
      <c r="A55" s="8">
        <v>1902</v>
      </c>
      <c r="B55" s="1">
        <v>240.51050000000001</v>
      </c>
      <c r="C55" s="1">
        <v>240.07239999999999</v>
      </c>
      <c r="D55" s="1">
        <v>240.44730000000001</v>
      </c>
      <c r="E55" s="1">
        <v>240.2912</v>
      </c>
      <c r="F55" s="1">
        <v>240.4023</v>
      </c>
      <c r="G55" s="1">
        <v>240.62710000000001</v>
      </c>
      <c r="H55" s="1">
        <v>101.3193</v>
      </c>
      <c r="I55" s="1">
        <v>101.33799999999999</v>
      </c>
      <c r="J55" s="1">
        <v>101.15179999999999</v>
      </c>
      <c r="K55" s="1">
        <v>101.4353</v>
      </c>
      <c r="L55" s="1">
        <v>100.8421</v>
      </c>
      <c r="M55" s="1">
        <v>101.0172</v>
      </c>
      <c r="N55" s="1">
        <v>341.42439999999999</v>
      </c>
      <c r="O55" s="1">
        <v>341.42439999999999</v>
      </c>
      <c r="P55" s="1">
        <v>341.42439999999999</v>
      </c>
      <c r="Q55" s="1">
        <v>341.42439999999999</v>
      </c>
      <c r="R55" s="1">
        <v>341.42439999999999</v>
      </c>
      <c r="S55" s="1">
        <v>341.42439999999999</v>
      </c>
      <c r="T55" s="1">
        <f t="shared" si="0"/>
        <v>-0.40540000000001442</v>
      </c>
      <c r="U55" s="1">
        <f t="shared" si="1"/>
        <v>1.4000000000010004E-2</v>
      </c>
      <c r="V55" s="1">
        <f t="shared" si="2"/>
        <v>-0.17470000000000141</v>
      </c>
      <c r="W55" s="1">
        <f t="shared" si="3"/>
        <v>-0.30209999999999582</v>
      </c>
      <c r="X55" s="1">
        <f t="shared" si="4"/>
        <v>0.1799999999999784</v>
      </c>
      <c r="Y55" s="1">
        <f t="shared" si="5"/>
        <v>-0.21990000000002397</v>
      </c>
      <c r="Z55" s="1">
        <f t="shared" si="6"/>
        <v>-0.15135000000000787</v>
      </c>
      <c r="AB55" s="1">
        <v>-0.26285999999999998</v>
      </c>
      <c r="AD55" s="1">
        <v>287.54219999999998</v>
      </c>
      <c r="AE55" s="1">
        <v>0.10401779999999999</v>
      </c>
      <c r="AF55" s="1">
        <v>0.61337609999999998</v>
      </c>
      <c r="AG55" s="1">
        <v>1.106638</v>
      </c>
    </row>
    <row r="56" spans="1:33">
      <c r="A56" s="8">
        <v>1903</v>
      </c>
      <c r="B56" s="1">
        <v>239.53870000000001</v>
      </c>
      <c r="C56" s="1">
        <v>239.70099999999999</v>
      </c>
      <c r="D56" s="1">
        <v>239.83189999999999</v>
      </c>
      <c r="E56" s="1">
        <v>239.33770000000001</v>
      </c>
      <c r="F56" s="1">
        <v>239.5855</v>
      </c>
      <c r="G56" s="1">
        <v>239.48240000000001</v>
      </c>
      <c r="H56" s="1">
        <v>102.82389999999999</v>
      </c>
      <c r="I56" s="1">
        <v>102.5812</v>
      </c>
      <c r="J56" s="1">
        <v>102.2149</v>
      </c>
      <c r="K56" s="1">
        <v>102.7016</v>
      </c>
      <c r="L56" s="1">
        <v>102.7205</v>
      </c>
      <c r="M56" s="1">
        <v>102.5467</v>
      </c>
      <c r="N56" s="1">
        <v>341.47140000000002</v>
      </c>
      <c r="O56" s="1">
        <v>341.47140000000002</v>
      </c>
      <c r="P56" s="1">
        <v>341.47140000000002</v>
      </c>
      <c r="Q56" s="1">
        <v>341.47140000000002</v>
      </c>
      <c r="R56" s="1">
        <v>341.47140000000002</v>
      </c>
      <c r="S56" s="1">
        <v>341.47140000000002</v>
      </c>
      <c r="T56" s="1">
        <f t="shared" si="0"/>
        <v>-0.89119999999996935</v>
      </c>
      <c r="U56" s="1">
        <f t="shared" si="1"/>
        <v>-0.81079999999997199</v>
      </c>
      <c r="V56" s="1">
        <f t="shared" si="2"/>
        <v>-0.57539999999997349</v>
      </c>
      <c r="W56" s="1">
        <f t="shared" si="3"/>
        <v>-0.56789999999998031</v>
      </c>
      <c r="X56" s="1">
        <f t="shared" si="4"/>
        <v>-0.83459999999999468</v>
      </c>
      <c r="Y56" s="1">
        <f t="shared" si="5"/>
        <v>-0.55769999999998277</v>
      </c>
      <c r="Z56" s="1">
        <f t="shared" si="6"/>
        <v>-0.70626666666664539</v>
      </c>
      <c r="AB56" s="1">
        <v>-1.3925700000000001</v>
      </c>
      <c r="AD56" s="1">
        <v>287.35879999999997</v>
      </c>
      <c r="AE56" s="1">
        <v>-7.9423590000000002E-2</v>
      </c>
      <c r="AF56" s="1">
        <v>0.69671780000000005</v>
      </c>
      <c r="AG56" s="1">
        <v>1.1346099999999999</v>
      </c>
    </row>
    <row r="57" spans="1:33">
      <c r="A57" s="8">
        <v>1904</v>
      </c>
      <c r="B57" s="1">
        <v>239.9015</v>
      </c>
      <c r="C57" s="1">
        <v>239.8691</v>
      </c>
      <c r="D57" s="1">
        <v>239.92580000000001</v>
      </c>
      <c r="E57" s="1">
        <v>239.93279999999999</v>
      </c>
      <c r="F57" s="1">
        <v>240.03049999999999</v>
      </c>
      <c r="G57" s="1">
        <v>240.23599999999999</v>
      </c>
      <c r="H57" s="1">
        <v>101.71510000000001</v>
      </c>
      <c r="I57" s="1">
        <v>101.02849999999999</v>
      </c>
      <c r="J57" s="1">
        <v>101.6361</v>
      </c>
      <c r="K57" s="1">
        <v>101.3355</v>
      </c>
      <c r="L57" s="1">
        <v>101.1176</v>
      </c>
      <c r="M57" s="1">
        <v>101.3004</v>
      </c>
      <c r="N57" s="1">
        <v>341.5274</v>
      </c>
      <c r="O57" s="1">
        <v>341.5274</v>
      </c>
      <c r="P57" s="1">
        <v>341.5274</v>
      </c>
      <c r="Q57" s="1">
        <v>341.5274</v>
      </c>
      <c r="R57" s="1">
        <v>341.5274</v>
      </c>
      <c r="S57" s="1">
        <v>341.5274</v>
      </c>
      <c r="T57" s="1">
        <f t="shared" si="0"/>
        <v>-8.9200000000005275E-2</v>
      </c>
      <c r="U57" s="1">
        <f t="shared" si="1"/>
        <v>0.62979999999998881</v>
      </c>
      <c r="V57" s="1">
        <f t="shared" si="2"/>
        <v>-3.4500000000008413E-2</v>
      </c>
      <c r="W57" s="1">
        <f t="shared" si="3"/>
        <v>0.25910000000001787</v>
      </c>
      <c r="X57" s="1">
        <f t="shared" si="4"/>
        <v>0.37930000000002906</v>
      </c>
      <c r="Y57" s="1">
        <f t="shared" si="5"/>
        <v>-8.9999999999861302E-3</v>
      </c>
      <c r="Z57" s="1">
        <f t="shared" si="6"/>
        <v>0.189250000000006</v>
      </c>
      <c r="AB57" s="1">
        <v>-0.290655</v>
      </c>
      <c r="AD57" s="1">
        <v>287.38850000000002</v>
      </c>
      <c r="AE57" s="1">
        <v>-4.9683400000000003E-2</v>
      </c>
      <c r="AF57" s="1">
        <v>0.72783299999999995</v>
      </c>
      <c r="AG57" s="1">
        <v>1.038897</v>
      </c>
    </row>
    <row r="58" spans="1:33">
      <c r="A58" s="8">
        <v>1905</v>
      </c>
      <c r="B58" s="1">
        <v>240.51730000000001</v>
      </c>
      <c r="C58" s="1">
        <v>240.37010000000001</v>
      </c>
      <c r="D58" s="1">
        <v>240.21119999999999</v>
      </c>
      <c r="E58" s="1">
        <v>240.32079999999999</v>
      </c>
      <c r="F58" s="1">
        <v>240.09299999999999</v>
      </c>
      <c r="G58" s="1">
        <v>240.0009</v>
      </c>
      <c r="H58" s="1">
        <v>101.0895</v>
      </c>
      <c r="I58" s="1">
        <v>100.7739</v>
      </c>
      <c r="J58" s="1">
        <v>100.6275</v>
      </c>
      <c r="K58" s="1">
        <v>100.6743</v>
      </c>
      <c r="L58" s="1">
        <v>100.9774</v>
      </c>
      <c r="M58" s="1">
        <v>101.346</v>
      </c>
      <c r="N58" s="1">
        <v>341.48579999999998</v>
      </c>
      <c r="O58" s="1">
        <v>341.48579999999998</v>
      </c>
      <c r="P58" s="1">
        <v>341.48579999999998</v>
      </c>
      <c r="Q58" s="1">
        <v>341.48579999999998</v>
      </c>
      <c r="R58" s="1">
        <v>341.48579999999998</v>
      </c>
      <c r="S58" s="1">
        <v>341.48579999999998</v>
      </c>
      <c r="T58" s="1">
        <f t="shared" si="0"/>
        <v>-0.12100000000000932</v>
      </c>
      <c r="U58" s="1">
        <f t="shared" si="1"/>
        <v>0.3417999999999779</v>
      </c>
      <c r="V58" s="1">
        <f t="shared" si="2"/>
        <v>0.64709999999999468</v>
      </c>
      <c r="W58" s="1">
        <f t="shared" si="3"/>
        <v>0.49069999999997549</v>
      </c>
      <c r="X58" s="1">
        <f t="shared" si="4"/>
        <v>0.41540000000000532</v>
      </c>
      <c r="Y58" s="1">
        <f t="shared" si="5"/>
        <v>0.13889999999997826</v>
      </c>
      <c r="Z58" s="1">
        <f t="shared" si="6"/>
        <v>0.3188166666666537</v>
      </c>
      <c r="AB58" s="1">
        <v>0.14169499999999999</v>
      </c>
      <c r="AD58" s="1">
        <v>287.43599999999998</v>
      </c>
      <c r="AE58" s="1">
        <v>-2.2951239999999999E-3</v>
      </c>
      <c r="AF58" s="1">
        <v>0.83368370000000003</v>
      </c>
      <c r="AG58" s="1">
        <v>0.98034489999999996</v>
      </c>
    </row>
    <row r="59" spans="1:33">
      <c r="A59" s="8">
        <v>1906</v>
      </c>
      <c r="B59" s="1">
        <v>240.4983</v>
      </c>
      <c r="C59" s="1">
        <v>240.5736</v>
      </c>
      <c r="D59" s="1">
        <v>240.38149999999999</v>
      </c>
      <c r="E59" s="1">
        <v>240.33160000000001</v>
      </c>
      <c r="F59" s="1">
        <v>240.4324</v>
      </c>
      <c r="G59" s="1">
        <v>240.52420000000001</v>
      </c>
      <c r="H59" s="1">
        <v>100.26049999999999</v>
      </c>
      <c r="I59" s="1">
        <v>100.3565</v>
      </c>
      <c r="J59" s="1">
        <v>100.83669999999999</v>
      </c>
      <c r="K59" s="1">
        <v>101.00109999999999</v>
      </c>
      <c r="L59" s="1">
        <v>100.8882</v>
      </c>
      <c r="M59" s="1">
        <v>100.72410000000001</v>
      </c>
      <c r="N59" s="1">
        <v>341.52949999999998</v>
      </c>
      <c r="O59" s="1">
        <v>341.52949999999998</v>
      </c>
      <c r="P59" s="1">
        <v>341.52949999999998</v>
      </c>
      <c r="Q59" s="1">
        <v>341.52949999999998</v>
      </c>
      <c r="R59" s="1">
        <v>341.52949999999998</v>
      </c>
      <c r="S59" s="1">
        <v>341.52949999999998</v>
      </c>
      <c r="T59" s="1">
        <f t="shared" si="0"/>
        <v>0.77070000000000505</v>
      </c>
      <c r="U59" s="1">
        <f t="shared" si="1"/>
        <v>0.59940000000000282</v>
      </c>
      <c r="V59" s="1">
        <f t="shared" si="2"/>
        <v>0.31129999999998859</v>
      </c>
      <c r="W59" s="1">
        <f t="shared" si="3"/>
        <v>0.19679999999996767</v>
      </c>
      <c r="X59" s="1">
        <f t="shared" si="4"/>
        <v>0.20889999999999986</v>
      </c>
      <c r="Y59" s="1">
        <f t="shared" si="5"/>
        <v>0.28119999999995571</v>
      </c>
      <c r="Z59" s="1">
        <f t="shared" si="6"/>
        <v>0.39471666666665328</v>
      </c>
      <c r="AB59" s="1">
        <v>0.30611699999999997</v>
      </c>
      <c r="AD59" s="1">
        <v>287.54180000000002</v>
      </c>
      <c r="AE59" s="1">
        <v>0.1035264</v>
      </c>
      <c r="AF59" s="1">
        <v>0.73837359999999996</v>
      </c>
      <c r="AG59" s="1">
        <v>0.83777559999999995</v>
      </c>
    </row>
    <row r="60" spans="1:33">
      <c r="A60" s="8">
        <v>1907</v>
      </c>
      <c r="B60" s="1">
        <v>240.51589999999999</v>
      </c>
      <c r="C60" s="1">
        <v>240.54949999999999</v>
      </c>
      <c r="D60" s="1">
        <v>240.30160000000001</v>
      </c>
      <c r="E60" s="1">
        <v>240.39599999999999</v>
      </c>
      <c r="F60" s="1">
        <v>240.30410000000001</v>
      </c>
      <c r="G60" s="1">
        <v>240.56039999999999</v>
      </c>
      <c r="H60" s="1">
        <v>100.47929999999999</v>
      </c>
      <c r="I60" s="1">
        <v>100.51130000000001</v>
      </c>
      <c r="J60" s="1">
        <v>101.04859999999999</v>
      </c>
      <c r="K60" s="1">
        <v>100.7991</v>
      </c>
      <c r="L60" s="1">
        <v>100.90600000000001</v>
      </c>
      <c r="M60" s="1">
        <v>100.41719999999999</v>
      </c>
      <c r="N60" s="1">
        <v>341.50360000000001</v>
      </c>
      <c r="O60" s="1">
        <v>341.50360000000001</v>
      </c>
      <c r="P60" s="1">
        <v>341.50360000000001</v>
      </c>
      <c r="Q60" s="1">
        <v>341.50360000000001</v>
      </c>
      <c r="R60" s="1">
        <v>341.50360000000001</v>
      </c>
      <c r="S60" s="1">
        <v>341.50360000000001</v>
      </c>
      <c r="T60" s="1">
        <f t="shared" si="0"/>
        <v>0.50840000000002306</v>
      </c>
      <c r="U60" s="1">
        <f t="shared" si="1"/>
        <v>0.44280000000000541</v>
      </c>
      <c r="V60" s="1">
        <f t="shared" si="2"/>
        <v>0.15340000000000487</v>
      </c>
      <c r="W60" s="1">
        <f t="shared" si="3"/>
        <v>0.30850000000000932</v>
      </c>
      <c r="X60" s="1">
        <f t="shared" si="4"/>
        <v>0.29349999999999454</v>
      </c>
      <c r="Y60" s="1">
        <f t="shared" si="5"/>
        <v>0.52600000000003888</v>
      </c>
      <c r="Z60" s="1">
        <f t="shared" si="6"/>
        <v>0.3721000000000127</v>
      </c>
      <c r="AB60" s="1">
        <v>0.245724</v>
      </c>
      <c r="AD60" s="1">
        <v>287.52550000000002</v>
      </c>
      <c r="AE60" s="1">
        <v>8.7160769999999999E-2</v>
      </c>
      <c r="AF60" s="1">
        <v>0.6353472</v>
      </c>
      <c r="AG60" s="1">
        <v>1.26159</v>
      </c>
    </row>
    <row r="61" spans="1:33">
      <c r="A61" s="8">
        <v>1908</v>
      </c>
      <c r="B61" s="1">
        <v>240.4562</v>
      </c>
      <c r="C61" s="1">
        <v>240.3116</v>
      </c>
      <c r="D61" s="1">
        <v>240.49209999999999</v>
      </c>
      <c r="E61" s="1">
        <v>240.3349</v>
      </c>
      <c r="F61" s="1">
        <v>240.51300000000001</v>
      </c>
      <c r="G61" s="1">
        <v>240.42060000000001</v>
      </c>
      <c r="H61" s="1">
        <v>100.4593</v>
      </c>
      <c r="I61" s="1">
        <v>100.7204</v>
      </c>
      <c r="J61" s="1">
        <v>100.5746</v>
      </c>
      <c r="K61" s="1">
        <v>101.0025</v>
      </c>
      <c r="L61" s="1">
        <v>100.7092</v>
      </c>
      <c r="M61" s="1">
        <v>100.5338</v>
      </c>
      <c r="N61" s="1">
        <v>341.51609999999999</v>
      </c>
      <c r="O61" s="1">
        <v>341.51609999999999</v>
      </c>
      <c r="P61" s="1">
        <v>341.51609999999999</v>
      </c>
      <c r="Q61" s="1">
        <v>341.51609999999999</v>
      </c>
      <c r="R61" s="1">
        <v>341.51609999999999</v>
      </c>
      <c r="S61" s="1">
        <v>341.51609999999999</v>
      </c>
      <c r="T61" s="1">
        <f t="shared" si="0"/>
        <v>0.60060000000001423</v>
      </c>
      <c r="U61" s="1">
        <f t="shared" si="1"/>
        <v>0.48410000000001219</v>
      </c>
      <c r="V61" s="1">
        <f t="shared" si="2"/>
        <v>0.44939999999999714</v>
      </c>
      <c r="W61" s="1">
        <f t="shared" si="3"/>
        <v>0.17869999999999209</v>
      </c>
      <c r="X61" s="1">
        <f t="shared" si="4"/>
        <v>0.2938999999999794</v>
      </c>
      <c r="Y61" s="1">
        <f t="shared" si="5"/>
        <v>0.56170000000000186</v>
      </c>
      <c r="Z61" s="1">
        <f t="shared" si="6"/>
        <v>0.42806666666666615</v>
      </c>
      <c r="AB61" s="1">
        <v>0.28015000000000001</v>
      </c>
      <c r="AD61" s="1">
        <v>287.52890000000002</v>
      </c>
      <c r="AE61" s="1">
        <v>9.0481690000000004E-2</v>
      </c>
      <c r="AF61" s="1">
        <v>0.72933899999999996</v>
      </c>
      <c r="AG61" s="1">
        <v>1.1175580000000001</v>
      </c>
    </row>
    <row r="62" spans="1:33">
      <c r="A62" s="8">
        <v>1909</v>
      </c>
      <c r="B62" s="1">
        <v>240.5146</v>
      </c>
      <c r="C62" s="1">
        <v>240.72030000000001</v>
      </c>
      <c r="D62" s="1">
        <v>240.12979999999999</v>
      </c>
      <c r="E62" s="1">
        <v>240.91</v>
      </c>
      <c r="F62" s="1">
        <v>240.51179999999999</v>
      </c>
      <c r="G62" s="1">
        <v>240.44030000000001</v>
      </c>
      <c r="H62" s="1">
        <v>100.56189999999999</v>
      </c>
      <c r="I62" s="1">
        <v>100.5112</v>
      </c>
      <c r="J62" s="1">
        <v>100.7803</v>
      </c>
      <c r="K62" s="1">
        <v>100.2987</v>
      </c>
      <c r="L62" s="1">
        <v>100.5329</v>
      </c>
      <c r="M62" s="1">
        <v>100.79519999999999</v>
      </c>
      <c r="N62" s="1">
        <v>341.49239999999998</v>
      </c>
      <c r="O62" s="1">
        <v>341.49239999999998</v>
      </c>
      <c r="P62" s="1">
        <v>341.49239999999998</v>
      </c>
      <c r="Q62" s="1">
        <v>341.49239999999998</v>
      </c>
      <c r="R62" s="1">
        <v>341.49239999999998</v>
      </c>
      <c r="S62" s="1">
        <v>341.49239999999998</v>
      </c>
      <c r="T62" s="1">
        <f t="shared" si="0"/>
        <v>0.4158999999999935</v>
      </c>
      <c r="U62" s="1">
        <f t="shared" si="1"/>
        <v>0.26089999999996394</v>
      </c>
      <c r="V62" s="1">
        <f t="shared" si="2"/>
        <v>0.58229999999997517</v>
      </c>
      <c r="W62" s="1">
        <f t="shared" si="3"/>
        <v>0.28369999999998186</v>
      </c>
      <c r="X62" s="1">
        <f t="shared" si="4"/>
        <v>0.44769999999999754</v>
      </c>
      <c r="Y62" s="1">
        <f t="shared" si="5"/>
        <v>0.25689999999997326</v>
      </c>
      <c r="Z62" s="1">
        <f t="shared" si="6"/>
        <v>0.37456666666664756</v>
      </c>
      <c r="AB62" s="1">
        <v>0.40405999999999997</v>
      </c>
      <c r="AD62" s="1">
        <v>287.57659999999998</v>
      </c>
      <c r="AE62" s="1">
        <v>0.13816039999999999</v>
      </c>
      <c r="AF62" s="1">
        <v>0.79352230000000001</v>
      </c>
      <c r="AG62" s="1">
        <v>1.5171159999999999</v>
      </c>
    </row>
    <row r="63" spans="1:33">
      <c r="A63" s="8">
        <v>1910</v>
      </c>
      <c r="B63" s="1">
        <v>240.3972</v>
      </c>
      <c r="C63" s="1">
        <v>240.52010000000001</v>
      </c>
      <c r="D63" s="1">
        <v>240.78110000000001</v>
      </c>
      <c r="E63" s="1">
        <v>240.1377</v>
      </c>
      <c r="F63" s="1">
        <v>240.45500000000001</v>
      </c>
      <c r="G63" s="1">
        <v>240.7611</v>
      </c>
      <c r="H63" s="1">
        <v>100.8875</v>
      </c>
      <c r="I63" s="1">
        <v>100.2111</v>
      </c>
      <c r="J63" s="1">
        <v>100.7521</v>
      </c>
      <c r="K63" s="1">
        <v>100.351</v>
      </c>
      <c r="L63" s="1">
        <v>100.423</v>
      </c>
      <c r="M63" s="1">
        <v>100.785</v>
      </c>
      <c r="N63" s="1">
        <v>341.46940000000001</v>
      </c>
      <c r="O63" s="1">
        <v>341.46940000000001</v>
      </c>
      <c r="P63" s="1">
        <v>341.46940000000001</v>
      </c>
      <c r="Q63" s="1">
        <v>341.46940000000001</v>
      </c>
      <c r="R63" s="1">
        <v>341.46940000000001</v>
      </c>
      <c r="S63" s="1">
        <v>341.46940000000001</v>
      </c>
      <c r="T63" s="1">
        <f t="shared" si="0"/>
        <v>0.18470000000002074</v>
      </c>
      <c r="U63" s="1">
        <f t="shared" si="1"/>
        <v>0.73820000000000618</v>
      </c>
      <c r="V63" s="1">
        <f t="shared" si="2"/>
        <v>-6.3799999999986312E-2</v>
      </c>
      <c r="W63" s="1">
        <f t="shared" si="3"/>
        <v>0.98070000000001301</v>
      </c>
      <c r="X63" s="1">
        <f t="shared" si="4"/>
        <v>0.59139999999999304</v>
      </c>
      <c r="Y63" s="1">
        <f t="shared" si="5"/>
        <v>-7.6699999999988222E-2</v>
      </c>
      <c r="Z63" s="1">
        <f t="shared" si="6"/>
        <v>0.39241666666667641</v>
      </c>
      <c r="AB63" s="1">
        <v>0.41265800000000002</v>
      </c>
      <c r="AD63" s="1">
        <v>287.5625</v>
      </c>
      <c r="AE63" s="1">
        <v>0.12405289999999999</v>
      </c>
      <c r="AF63" s="1">
        <v>0.80489219999999995</v>
      </c>
      <c r="AG63" s="1">
        <v>1.1100159999999999</v>
      </c>
    </row>
    <row r="64" spans="1:33">
      <c r="A64" s="8">
        <v>1911</v>
      </c>
      <c r="B64" s="1">
        <v>240.81530000000001</v>
      </c>
      <c r="C64" s="1">
        <v>240.65710000000001</v>
      </c>
      <c r="D64" s="1">
        <v>240.59540000000001</v>
      </c>
      <c r="E64" s="1">
        <v>240.56120000000001</v>
      </c>
      <c r="F64" s="1">
        <v>240.69579999999999</v>
      </c>
      <c r="G64" s="1">
        <v>240.61359999999999</v>
      </c>
      <c r="H64" s="1">
        <v>100.6784</v>
      </c>
      <c r="I64" s="1">
        <v>99.949910000000003</v>
      </c>
      <c r="J64" s="1">
        <v>100.50069999999999</v>
      </c>
      <c r="K64" s="1">
        <v>100.37220000000001</v>
      </c>
      <c r="L64" s="1">
        <v>100.7484</v>
      </c>
      <c r="M64" s="1">
        <v>100.4177</v>
      </c>
      <c r="N64" s="1">
        <v>341.45350000000002</v>
      </c>
      <c r="O64" s="1">
        <v>341.45350000000002</v>
      </c>
      <c r="P64" s="1">
        <v>341.45350000000002</v>
      </c>
      <c r="Q64" s="1">
        <v>341.45350000000002</v>
      </c>
      <c r="R64" s="1">
        <v>341.45350000000002</v>
      </c>
      <c r="S64" s="1">
        <v>341.45350000000002</v>
      </c>
      <c r="T64" s="1">
        <f t="shared" si="0"/>
        <v>-4.0199999999998681E-2</v>
      </c>
      <c r="U64" s="1">
        <f t="shared" si="1"/>
        <v>0.84649000000001706</v>
      </c>
      <c r="V64" s="1">
        <f t="shared" si="2"/>
        <v>0.3574000000000126</v>
      </c>
      <c r="W64" s="1">
        <f t="shared" si="3"/>
        <v>0.52009999999998513</v>
      </c>
      <c r="X64" s="1">
        <f t="shared" si="4"/>
        <v>9.3000000000245109E-3</v>
      </c>
      <c r="Y64" s="1">
        <f t="shared" si="5"/>
        <v>0.42220000000003211</v>
      </c>
      <c r="Z64" s="1">
        <f t="shared" si="6"/>
        <v>0.35254833333334545</v>
      </c>
      <c r="AB64" s="1">
        <v>0.44922000000000001</v>
      </c>
      <c r="AD64" s="1">
        <v>287.6182</v>
      </c>
      <c r="AE64" s="1">
        <v>0.17965519999999999</v>
      </c>
      <c r="AF64" s="1">
        <v>0.81156240000000002</v>
      </c>
      <c r="AG64" s="1">
        <v>1.346514</v>
      </c>
    </row>
    <row r="65" spans="1:33">
      <c r="A65" s="8">
        <v>1912</v>
      </c>
      <c r="B65" s="1">
        <v>240.55529999999999</v>
      </c>
      <c r="C65" s="1">
        <v>240.4701</v>
      </c>
      <c r="D65" s="1">
        <v>240.39609999999999</v>
      </c>
      <c r="E65" s="1">
        <v>240.40639999999999</v>
      </c>
      <c r="F65" s="1">
        <v>240.11160000000001</v>
      </c>
      <c r="G65" s="1">
        <v>240.61150000000001</v>
      </c>
      <c r="H65" s="1">
        <v>100.73439999999999</v>
      </c>
      <c r="I65" s="1">
        <v>100.9517</v>
      </c>
      <c r="J65" s="1">
        <v>100.9066</v>
      </c>
      <c r="K65" s="1">
        <v>101.2051</v>
      </c>
      <c r="L65" s="1">
        <v>101.4979</v>
      </c>
      <c r="M65" s="1">
        <v>100.8832</v>
      </c>
      <c r="N65" s="1">
        <v>341.43849999999998</v>
      </c>
      <c r="O65" s="1">
        <v>341.43849999999998</v>
      </c>
      <c r="P65" s="1">
        <v>341.43849999999998</v>
      </c>
      <c r="Q65" s="1">
        <v>341.43849999999998</v>
      </c>
      <c r="R65" s="1">
        <v>341.43849999999998</v>
      </c>
      <c r="S65" s="1">
        <v>341.43849999999998</v>
      </c>
      <c r="T65" s="1">
        <f t="shared" si="0"/>
        <v>0.14879999999999427</v>
      </c>
      <c r="U65" s="1">
        <f t="shared" si="1"/>
        <v>1.6699999999957527E-2</v>
      </c>
      <c r="V65" s="1">
        <f t="shared" si="2"/>
        <v>0.13579999999998904</v>
      </c>
      <c r="W65" s="1">
        <f t="shared" si="3"/>
        <v>-0.17300000000003024</v>
      </c>
      <c r="X65" s="1">
        <f t="shared" si="4"/>
        <v>-0.17100000000004911</v>
      </c>
      <c r="Y65" s="1">
        <f t="shared" si="5"/>
        <v>-5.6200000000018235E-2</v>
      </c>
      <c r="Z65" s="1">
        <f t="shared" si="6"/>
        <v>-1.6483333333359457E-2</v>
      </c>
      <c r="AB65" s="1">
        <v>9.72779E-3</v>
      </c>
      <c r="AD65" s="1">
        <v>287.54070000000002</v>
      </c>
      <c r="AE65" s="1">
        <v>0.1021056</v>
      </c>
      <c r="AF65" s="1">
        <v>0.99461580000000005</v>
      </c>
      <c r="AG65" s="1">
        <v>1.185082</v>
      </c>
    </row>
    <row r="66" spans="1:33">
      <c r="A66" s="8">
        <v>1913</v>
      </c>
      <c r="B66" s="1">
        <v>240.1309</v>
      </c>
      <c r="C66" s="1">
        <v>240.3424</v>
      </c>
      <c r="D66" s="1">
        <v>239.8484</v>
      </c>
      <c r="E66" s="1">
        <v>239.97559999999999</v>
      </c>
      <c r="F66" s="1">
        <v>240.01900000000001</v>
      </c>
      <c r="G66" s="1">
        <v>240.14660000000001</v>
      </c>
      <c r="H66" s="1">
        <v>101.307</v>
      </c>
      <c r="I66" s="1">
        <v>100.8283</v>
      </c>
      <c r="J66" s="1">
        <v>101.33880000000001</v>
      </c>
      <c r="K66" s="1">
        <v>101.1164</v>
      </c>
      <c r="L66" s="1">
        <v>101.24169999999999</v>
      </c>
      <c r="M66" s="1">
        <v>101.3044</v>
      </c>
      <c r="N66" s="1">
        <v>341.44209999999998</v>
      </c>
      <c r="O66" s="1">
        <v>341.44209999999998</v>
      </c>
      <c r="P66" s="1">
        <v>341.44209999999998</v>
      </c>
      <c r="Q66" s="1">
        <v>341.44209999999998</v>
      </c>
      <c r="R66" s="1">
        <v>341.44209999999998</v>
      </c>
      <c r="S66" s="1">
        <v>341.44209999999998</v>
      </c>
      <c r="T66" s="1">
        <f t="shared" si="0"/>
        <v>4.1999999999688953E-3</v>
      </c>
      <c r="U66" s="1">
        <f t="shared" si="1"/>
        <v>0.27139999999997144</v>
      </c>
      <c r="V66" s="1">
        <f t="shared" si="2"/>
        <v>0.25489999999999213</v>
      </c>
      <c r="W66" s="1">
        <f t="shared" si="3"/>
        <v>0.35009999999999764</v>
      </c>
      <c r="X66" s="1">
        <f t="shared" si="4"/>
        <v>0.18139999999999645</v>
      </c>
      <c r="Y66" s="1">
        <f t="shared" si="5"/>
        <v>-8.9000000000112323E-3</v>
      </c>
      <c r="Z66" s="1">
        <f t="shared" si="6"/>
        <v>0.17551666666665255</v>
      </c>
      <c r="AB66" s="1">
        <v>-6.5385799999999994E-2</v>
      </c>
      <c r="AD66" s="1">
        <v>287.45209999999997</v>
      </c>
      <c r="AE66" s="1">
        <v>1.353504E-2</v>
      </c>
      <c r="AF66" s="1">
        <v>0.94853580000000004</v>
      </c>
      <c r="AG66" s="1">
        <v>1.3502400000000001</v>
      </c>
    </row>
    <row r="67" spans="1:33">
      <c r="A67" s="8">
        <v>1914</v>
      </c>
      <c r="B67" s="1">
        <v>240.34270000000001</v>
      </c>
      <c r="C67" s="1">
        <v>240.6189</v>
      </c>
      <c r="D67" s="1">
        <v>240.22409999999999</v>
      </c>
      <c r="E67" s="1">
        <v>240.33949999999999</v>
      </c>
      <c r="F67" s="1">
        <v>240.40600000000001</v>
      </c>
      <c r="G67" s="1">
        <v>240.1944</v>
      </c>
      <c r="H67" s="1">
        <v>100.804</v>
      </c>
      <c r="I67" s="1">
        <v>100.39619999999999</v>
      </c>
      <c r="J67" s="1">
        <v>100.9243</v>
      </c>
      <c r="K67" s="1">
        <v>100.605</v>
      </c>
      <c r="L67" s="1">
        <v>100.4936</v>
      </c>
      <c r="M67" s="1">
        <v>100.9426</v>
      </c>
      <c r="N67" s="1">
        <v>341.45800000000003</v>
      </c>
      <c r="O67" s="1">
        <v>341.45800000000003</v>
      </c>
      <c r="P67" s="1">
        <v>341.45800000000003</v>
      </c>
      <c r="Q67" s="1">
        <v>341.45800000000003</v>
      </c>
      <c r="R67" s="1">
        <v>341.45800000000003</v>
      </c>
      <c r="S67" s="1">
        <v>341.45800000000003</v>
      </c>
      <c r="T67" s="1">
        <f t="shared" ref="T67:T130" si="7">N67-H67-B67</f>
        <v>0.31130000000001701</v>
      </c>
      <c r="U67" s="1">
        <f t="shared" ref="U67:U130" si="8">O67-I67-C67</f>
        <v>0.44290000000003715</v>
      </c>
      <c r="V67" s="1">
        <f t="shared" ref="V67:V130" si="9">P67-J67-D67</f>
        <v>0.30960000000001742</v>
      </c>
      <c r="W67" s="1">
        <f t="shared" ref="W67:W130" si="10">Q67-K67-E67</f>
        <v>0.51350000000002183</v>
      </c>
      <c r="X67" s="1">
        <f t="shared" ref="X67:X130" si="11">R67-L67-F67</f>
        <v>0.558400000000006</v>
      </c>
      <c r="Y67" s="1">
        <f t="shared" ref="Y67:Y130" si="12">S67-M67-G67</f>
        <v>0.32100000000002638</v>
      </c>
      <c r="Z67" s="1">
        <f t="shared" si="6"/>
        <v>0.40945000000002096</v>
      </c>
      <c r="AB67" s="1">
        <v>0.30389500000000003</v>
      </c>
      <c r="AD67" s="1">
        <v>287.50490000000002</v>
      </c>
      <c r="AE67" s="1">
        <v>6.6280430000000001E-2</v>
      </c>
      <c r="AF67" s="1">
        <v>0.95743259999999997</v>
      </c>
      <c r="AG67" s="1">
        <v>1.0031429999999999</v>
      </c>
    </row>
    <row r="68" spans="1:33">
      <c r="A68" s="8">
        <v>1915</v>
      </c>
      <c r="B68" s="1">
        <v>240.5565</v>
      </c>
      <c r="C68" s="1">
        <v>240.38310000000001</v>
      </c>
      <c r="D68" s="1">
        <v>240.5239</v>
      </c>
      <c r="E68" s="1">
        <v>240.47479999999999</v>
      </c>
      <c r="F68" s="1">
        <v>240.31559999999999</v>
      </c>
      <c r="G68" s="1">
        <v>240.4725</v>
      </c>
      <c r="H68" s="1">
        <v>100.4885</v>
      </c>
      <c r="I68" s="1">
        <v>100.557</v>
      </c>
      <c r="J68" s="1">
        <v>100.46939999999999</v>
      </c>
      <c r="K68" s="1">
        <v>101.0121</v>
      </c>
      <c r="L68" s="1">
        <v>100.5074</v>
      </c>
      <c r="M68" s="1">
        <v>100.5314</v>
      </c>
      <c r="N68" s="1">
        <v>341.5188</v>
      </c>
      <c r="O68" s="1">
        <v>341.5188</v>
      </c>
      <c r="P68" s="1">
        <v>341.5188</v>
      </c>
      <c r="Q68" s="1">
        <v>341.5188</v>
      </c>
      <c r="R68" s="1">
        <v>341.5188</v>
      </c>
      <c r="S68" s="1">
        <v>341.5188</v>
      </c>
      <c r="T68" s="1">
        <f t="shared" si="7"/>
        <v>0.47380000000001132</v>
      </c>
      <c r="U68" s="1">
        <f t="shared" si="8"/>
        <v>0.57869999999996935</v>
      </c>
      <c r="V68" s="1">
        <f t="shared" si="9"/>
        <v>0.52549999999999386</v>
      </c>
      <c r="W68" s="1">
        <f t="shared" si="10"/>
        <v>3.1900000000007367E-2</v>
      </c>
      <c r="X68" s="1">
        <f t="shared" si="11"/>
        <v>0.69579999999999131</v>
      </c>
      <c r="Y68" s="1">
        <f t="shared" si="12"/>
        <v>0.51489999999998304</v>
      </c>
      <c r="Z68" s="1">
        <f t="shared" ref="Z68:Z131" si="13">AVERAGE(T68:Y68)</f>
        <v>0.47009999999999269</v>
      </c>
      <c r="AB68" s="1">
        <v>0.50628899999999999</v>
      </c>
      <c r="AD68" s="1">
        <v>287.5478</v>
      </c>
      <c r="AE68" s="1">
        <v>0.1091506</v>
      </c>
      <c r="AF68" s="1">
        <v>0.93878899999999998</v>
      </c>
      <c r="AG68" s="1">
        <v>1.3100590000000001</v>
      </c>
    </row>
    <row r="69" spans="1:33">
      <c r="A69" s="8">
        <v>1916</v>
      </c>
      <c r="B69" s="1">
        <v>240.27</v>
      </c>
      <c r="C69" s="1">
        <v>240.39949999999999</v>
      </c>
      <c r="D69" s="1">
        <v>240.47370000000001</v>
      </c>
      <c r="E69" s="1">
        <v>240.15049999999999</v>
      </c>
      <c r="F69" s="1">
        <v>240.3175</v>
      </c>
      <c r="G69" s="1">
        <v>240.5119</v>
      </c>
      <c r="H69" s="1">
        <v>100.69119999999999</v>
      </c>
      <c r="I69" s="1">
        <v>100.6583</v>
      </c>
      <c r="J69" s="1">
        <v>100.6489</v>
      </c>
      <c r="K69" s="1">
        <v>100.7196</v>
      </c>
      <c r="L69" s="1">
        <v>100.9044</v>
      </c>
      <c r="M69" s="1">
        <v>100.81610000000001</v>
      </c>
      <c r="N69" s="1">
        <v>341.5829</v>
      </c>
      <c r="O69" s="1">
        <v>341.5829</v>
      </c>
      <c r="P69" s="1">
        <v>341.5829</v>
      </c>
      <c r="Q69" s="1">
        <v>341.5829</v>
      </c>
      <c r="R69" s="1">
        <v>341.5829</v>
      </c>
      <c r="S69" s="1">
        <v>341.5829</v>
      </c>
      <c r="T69" s="1">
        <f t="shared" si="7"/>
        <v>0.62170000000000414</v>
      </c>
      <c r="U69" s="1">
        <f t="shared" si="8"/>
        <v>0.525100000000009</v>
      </c>
      <c r="V69" s="1">
        <f t="shared" si="9"/>
        <v>0.4602999999999895</v>
      </c>
      <c r="W69" s="1">
        <f t="shared" si="10"/>
        <v>0.71279999999998722</v>
      </c>
      <c r="X69" s="1">
        <f t="shared" si="11"/>
        <v>0.36099999999999</v>
      </c>
      <c r="Y69" s="1">
        <f t="shared" si="12"/>
        <v>0.25489999999999213</v>
      </c>
      <c r="Z69" s="1">
        <f t="shared" si="13"/>
        <v>0.48929999999999535</v>
      </c>
      <c r="AB69" s="1">
        <v>0.58087699999999998</v>
      </c>
      <c r="AD69" s="1">
        <v>287.5727</v>
      </c>
      <c r="AE69" s="1">
        <v>0.1340237</v>
      </c>
      <c r="AF69" s="1">
        <v>1.001296</v>
      </c>
      <c r="AG69" s="1">
        <v>0.95006299999999999</v>
      </c>
    </row>
    <row r="70" spans="1:33">
      <c r="A70" s="8">
        <v>1917</v>
      </c>
      <c r="B70" s="1">
        <v>240.1617</v>
      </c>
      <c r="C70" s="1">
        <v>240.63499999999999</v>
      </c>
      <c r="D70" s="1">
        <v>240.39850000000001</v>
      </c>
      <c r="E70" s="1">
        <v>240.58750000000001</v>
      </c>
      <c r="F70" s="1">
        <v>240.69200000000001</v>
      </c>
      <c r="G70" s="1">
        <v>240.56280000000001</v>
      </c>
      <c r="H70" s="1">
        <v>101.2765</v>
      </c>
      <c r="I70" s="1">
        <v>100.6491</v>
      </c>
      <c r="J70" s="1">
        <v>100.7978</v>
      </c>
      <c r="K70" s="1">
        <v>100.68259999999999</v>
      </c>
      <c r="L70" s="1">
        <v>100.4589</v>
      </c>
      <c r="M70" s="1">
        <v>100.851</v>
      </c>
      <c r="N70" s="1">
        <v>341.62529999999998</v>
      </c>
      <c r="O70" s="1">
        <v>341.62529999999998</v>
      </c>
      <c r="P70" s="1">
        <v>341.62529999999998</v>
      </c>
      <c r="Q70" s="1">
        <v>341.62529999999998</v>
      </c>
      <c r="R70" s="1">
        <v>341.62529999999998</v>
      </c>
      <c r="S70" s="1">
        <v>341.62529999999998</v>
      </c>
      <c r="T70" s="1">
        <f t="shared" si="7"/>
        <v>0.18709999999998672</v>
      </c>
      <c r="U70" s="1">
        <f t="shared" si="8"/>
        <v>0.3411999999999864</v>
      </c>
      <c r="V70" s="1">
        <f t="shared" si="9"/>
        <v>0.42899999999997362</v>
      </c>
      <c r="W70" s="1">
        <f t="shared" si="10"/>
        <v>0.35519999999999641</v>
      </c>
      <c r="X70" s="1">
        <f t="shared" si="11"/>
        <v>0.4743999999999744</v>
      </c>
      <c r="Y70" s="1">
        <f t="shared" si="12"/>
        <v>0.21149999999997249</v>
      </c>
      <c r="Z70" s="1">
        <f t="shared" si="13"/>
        <v>0.33306666666664836</v>
      </c>
      <c r="AB70" s="1">
        <v>0.631548</v>
      </c>
      <c r="AD70" s="1">
        <v>287.62259999999998</v>
      </c>
      <c r="AE70" s="1">
        <v>0.18385309999999999</v>
      </c>
      <c r="AF70" s="1">
        <v>1.0124439999999999</v>
      </c>
      <c r="AG70" s="1">
        <v>1.2565139999999999</v>
      </c>
    </row>
    <row r="71" spans="1:33">
      <c r="A71" s="8">
        <v>1918</v>
      </c>
      <c r="B71" s="1">
        <v>240.3141</v>
      </c>
      <c r="C71" s="1">
        <v>240.3466</v>
      </c>
      <c r="D71" s="1">
        <v>240.7304</v>
      </c>
      <c r="E71" s="1">
        <v>240.8134</v>
      </c>
      <c r="F71" s="1">
        <v>240.3904</v>
      </c>
      <c r="G71" s="1">
        <v>240.53290000000001</v>
      </c>
      <c r="H71" s="1">
        <v>100.76990000000001</v>
      </c>
      <c r="I71" s="1">
        <v>100.7654</v>
      </c>
      <c r="J71" s="1">
        <v>100.3954</v>
      </c>
      <c r="K71" s="1">
        <v>100.3449</v>
      </c>
      <c r="L71" s="1">
        <v>100.64830000000001</v>
      </c>
      <c r="M71" s="1">
        <v>100.7891</v>
      </c>
      <c r="N71" s="1">
        <v>341.61739999999998</v>
      </c>
      <c r="O71" s="1">
        <v>341.61739999999998</v>
      </c>
      <c r="P71" s="1">
        <v>341.61739999999998</v>
      </c>
      <c r="Q71" s="1">
        <v>341.61739999999998</v>
      </c>
      <c r="R71" s="1">
        <v>341.61739999999998</v>
      </c>
      <c r="S71" s="1">
        <v>341.61739999999998</v>
      </c>
      <c r="T71" s="1">
        <f t="shared" si="7"/>
        <v>0.5333999999999719</v>
      </c>
      <c r="U71" s="1">
        <f t="shared" si="8"/>
        <v>0.50539999999998031</v>
      </c>
      <c r="V71" s="1">
        <f t="shared" si="9"/>
        <v>0.49159999999997694</v>
      </c>
      <c r="W71" s="1">
        <f t="shared" si="10"/>
        <v>0.45909999999997808</v>
      </c>
      <c r="X71" s="1">
        <f t="shared" si="11"/>
        <v>0.57869999999996935</v>
      </c>
      <c r="Y71" s="1">
        <f t="shared" si="12"/>
        <v>0.29539999999994393</v>
      </c>
      <c r="Z71" s="1">
        <f t="shared" si="13"/>
        <v>0.47726666666663675</v>
      </c>
      <c r="AB71" s="1">
        <v>0.65062900000000001</v>
      </c>
      <c r="AD71" s="1">
        <v>287.60340000000002</v>
      </c>
      <c r="AE71" s="1">
        <v>0.16454540000000001</v>
      </c>
      <c r="AF71" s="1">
        <v>1.086638</v>
      </c>
      <c r="AG71" s="1">
        <v>1.1094759999999999</v>
      </c>
    </row>
    <row r="72" spans="1:33">
      <c r="A72" s="8">
        <v>1919</v>
      </c>
      <c r="B72" s="1">
        <v>240.56129999999999</v>
      </c>
      <c r="C72" s="1">
        <v>240.3484</v>
      </c>
      <c r="D72" s="1">
        <v>240.34719999999999</v>
      </c>
      <c r="E72" s="1">
        <v>240.5789</v>
      </c>
      <c r="F72" s="1">
        <v>240.71889999999999</v>
      </c>
      <c r="G72" s="1">
        <v>240.34690000000001</v>
      </c>
      <c r="H72" s="1">
        <v>101.06789999999999</v>
      </c>
      <c r="I72" s="1">
        <v>100.9104</v>
      </c>
      <c r="J72" s="1">
        <v>100.72280000000001</v>
      </c>
      <c r="K72" s="1">
        <v>100.37990000000001</v>
      </c>
      <c r="L72" s="1">
        <v>100.2998</v>
      </c>
      <c r="M72" s="1">
        <v>100.6981</v>
      </c>
      <c r="N72" s="1">
        <v>341.5453</v>
      </c>
      <c r="O72" s="1">
        <v>341.5453</v>
      </c>
      <c r="P72" s="1">
        <v>341.5453</v>
      </c>
      <c r="Q72" s="1">
        <v>341.5453</v>
      </c>
      <c r="R72" s="1">
        <v>341.5453</v>
      </c>
      <c r="S72" s="1">
        <v>341.5453</v>
      </c>
      <c r="T72" s="1">
        <f t="shared" si="7"/>
        <v>-8.3899999999999864E-2</v>
      </c>
      <c r="U72" s="1">
        <f t="shared" si="8"/>
        <v>0.28650000000001796</v>
      </c>
      <c r="V72" s="1">
        <f t="shared" si="9"/>
        <v>0.47530000000000427</v>
      </c>
      <c r="W72" s="1">
        <f t="shared" si="10"/>
        <v>0.58649999999997249</v>
      </c>
      <c r="X72" s="1">
        <f t="shared" si="11"/>
        <v>0.52660000000000196</v>
      </c>
      <c r="Y72" s="1">
        <f t="shared" si="12"/>
        <v>0.50029999999998154</v>
      </c>
      <c r="Z72" s="1">
        <f t="shared" si="13"/>
        <v>0.38188333333332974</v>
      </c>
      <c r="AB72" s="1">
        <v>0.62785400000000002</v>
      </c>
      <c r="AD72" s="1">
        <v>287.62479999999999</v>
      </c>
      <c r="AE72" s="1">
        <v>0.18596650000000001</v>
      </c>
      <c r="AF72" s="1">
        <v>1.0432790000000001</v>
      </c>
      <c r="AG72" s="1">
        <v>1.1248830000000001</v>
      </c>
    </row>
    <row r="73" spans="1:33">
      <c r="A73" s="8">
        <v>1920</v>
      </c>
      <c r="B73" s="1">
        <v>240.41329999999999</v>
      </c>
      <c r="C73" s="1">
        <v>240.41739999999999</v>
      </c>
      <c r="D73" s="1">
        <v>240.09639999999999</v>
      </c>
      <c r="E73" s="1">
        <v>240.4007</v>
      </c>
      <c r="F73" s="1">
        <v>240.36770000000001</v>
      </c>
      <c r="G73" s="1">
        <v>240.4579</v>
      </c>
      <c r="H73" s="1">
        <v>101.0981</v>
      </c>
      <c r="I73" s="1">
        <v>101.2304</v>
      </c>
      <c r="J73" s="1">
        <v>101.2268</v>
      </c>
      <c r="K73" s="1">
        <v>101.0055</v>
      </c>
      <c r="L73" s="1">
        <v>100.68940000000001</v>
      </c>
      <c r="M73" s="1">
        <v>100.61499999999999</v>
      </c>
      <c r="N73" s="1">
        <v>341.50400000000002</v>
      </c>
      <c r="O73" s="1">
        <v>341.50400000000002</v>
      </c>
      <c r="P73" s="1">
        <v>341.50400000000002</v>
      </c>
      <c r="Q73" s="1">
        <v>341.50400000000002</v>
      </c>
      <c r="R73" s="1">
        <v>341.50400000000002</v>
      </c>
      <c r="S73" s="1">
        <v>341.50400000000002</v>
      </c>
      <c r="T73" s="1">
        <f t="shared" si="7"/>
        <v>-7.3999999999614374E-3</v>
      </c>
      <c r="U73" s="1">
        <f t="shared" si="8"/>
        <v>-0.1437999999999704</v>
      </c>
      <c r="V73" s="1">
        <f t="shared" si="9"/>
        <v>0.18080000000003338</v>
      </c>
      <c r="W73" s="1">
        <f t="shared" si="10"/>
        <v>9.780000000003497E-2</v>
      </c>
      <c r="X73" s="1">
        <f t="shared" si="11"/>
        <v>0.44689999999999941</v>
      </c>
      <c r="Y73" s="1">
        <f t="shared" si="12"/>
        <v>0.43110000000001492</v>
      </c>
      <c r="Z73" s="1">
        <f t="shared" si="13"/>
        <v>0.16756666666669182</v>
      </c>
      <c r="AB73" s="1">
        <v>0.42203200000000002</v>
      </c>
      <c r="AD73" s="1">
        <v>287.61779999999999</v>
      </c>
      <c r="AE73" s="1">
        <v>0.17893829999999999</v>
      </c>
      <c r="AF73" s="1">
        <v>1.062238</v>
      </c>
      <c r="AG73" s="1">
        <v>1.2961549999999999</v>
      </c>
    </row>
    <row r="74" spans="1:33">
      <c r="A74" s="8">
        <v>1921</v>
      </c>
      <c r="B74" s="1">
        <v>240.52889999999999</v>
      </c>
      <c r="C74" s="1">
        <v>240.44749999999999</v>
      </c>
      <c r="D74" s="1">
        <v>240.1559</v>
      </c>
      <c r="E74" s="1">
        <v>240.36590000000001</v>
      </c>
      <c r="F74" s="1">
        <v>240.59350000000001</v>
      </c>
      <c r="G74" s="1">
        <v>240.33080000000001</v>
      </c>
      <c r="H74" s="1">
        <v>100.6112</v>
      </c>
      <c r="I74" s="1">
        <v>100.6848</v>
      </c>
      <c r="J74" s="1">
        <v>101.3275</v>
      </c>
      <c r="K74" s="1">
        <v>100.2186</v>
      </c>
      <c r="L74" s="1">
        <v>100.5219</v>
      </c>
      <c r="M74" s="1">
        <v>100.64709999999999</v>
      </c>
      <c r="N74" s="1">
        <v>341.4855</v>
      </c>
      <c r="O74" s="1">
        <v>341.4855</v>
      </c>
      <c r="P74" s="1">
        <v>341.4855</v>
      </c>
      <c r="Q74" s="1">
        <v>341.4855</v>
      </c>
      <c r="R74" s="1">
        <v>341.4855</v>
      </c>
      <c r="S74" s="1">
        <v>341.4855</v>
      </c>
      <c r="T74" s="1">
        <f t="shared" si="7"/>
        <v>0.34540000000001214</v>
      </c>
      <c r="U74" s="1">
        <f t="shared" si="8"/>
        <v>0.35320000000001528</v>
      </c>
      <c r="V74" s="1">
        <f t="shared" si="9"/>
        <v>2.1000000000128694E-3</v>
      </c>
      <c r="W74" s="1">
        <f t="shared" si="10"/>
        <v>0.90100000000001046</v>
      </c>
      <c r="X74" s="1">
        <f t="shared" si="11"/>
        <v>0.37009999999997945</v>
      </c>
      <c r="Y74" s="1">
        <f t="shared" si="12"/>
        <v>0.5075999999999965</v>
      </c>
      <c r="Z74" s="1">
        <f t="shared" si="13"/>
        <v>0.41323333333333778</v>
      </c>
      <c r="AB74" s="1">
        <v>0.47520899999999999</v>
      </c>
      <c r="AD74" s="1">
        <v>287.58510000000001</v>
      </c>
      <c r="AE74" s="1">
        <v>0.14611260000000001</v>
      </c>
      <c r="AF74" s="1">
        <v>1.149213</v>
      </c>
      <c r="AG74" s="1">
        <v>1.0699110000000001</v>
      </c>
    </row>
    <row r="75" spans="1:33">
      <c r="A75" s="8">
        <v>1922</v>
      </c>
      <c r="B75" s="1">
        <v>240.46879999999999</v>
      </c>
      <c r="C75" s="1">
        <v>240.4067</v>
      </c>
      <c r="D75" s="1">
        <v>240.20269999999999</v>
      </c>
      <c r="E75" s="1">
        <v>240.5993</v>
      </c>
      <c r="F75" s="1">
        <v>240.4135</v>
      </c>
      <c r="G75" s="1">
        <v>240.3288</v>
      </c>
      <c r="H75" s="1">
        <v>100.2773</v>
      </c>
      <c r="I75" s="1">
        <v>100.6974</v>
      </c>
      <c r="J75" s="1">
        <v>100.998</v>
      </c>
      <c r="K75" s="1">
        <v>100.4813</v>
      </c>
      <c r="L75" s="1">
        <v>100.6337</v>
      </c>
      <c r="M75" s="1">
        <v>101.0976</v>
      </c>
      <c r="N75" s="1">
        <v>341.46019999999999</v>
      </c>
      <c r="O75" s="1">
        <v>341.46019999999999</v>
      </c>
      <c r="P75" s="1">
        <v>341.46019999999999</v>
      </c>
      <c r="Q75" s="1">
        <v>341.46019999999999</v>
      </c>
      <c r="R75" s="1">
        <v>341.46019999999999</v>
      </c>
      <c r="S75" s="1">
        <v>341.46019999999999</v>
      </c>
      <c r="T75" s="1">
        <f t="shared" si="7"/>
        <v>0.71410000000000196</v>
      </c>
      <c r="U75" s="1">
        <f t="shared" si="8"/>
        <v>0.35609999999996944</v>
      </c>
      <c r="V75" s="1">
        <f t="shared" si="9"/>
        <v>0.25950000000000273</v>
      </c>
      <c r="W75" s="1">
        <f t="shared" si="10"/>
        <v>0.37959999999998217</v>
      </c>
      <c r="X75" s="1">
        <f t="shared" si="11"/>
        <v>0.41299999999998249</v>
      </c>
      <c r="Y75" s="1">
        <f t="shared" si="12"/>
        <v>3.3799999999985175E-2</v>
      </c>
      <c r="Z75" s="1">
        <f t="shared" si="13"/>
        <v>0.35934999999998735</v>
      </c>
      <c r="AB75" s="1">
        <v>0.58804100000000004</v>
      </c>
      <c r="AD75" s="1">
        <v>287.61840000000001</v>
      </c>
      <c r="AE75" s="1">
        <v>0.1793759</v>
      </c>
      <c r="AF75" s="1">
        <v>1.1934180000000001</v>
      </c>
      <c r="AG75" s="1">
        <v>1.265228</v>
      </c>
    </row>
    <row r="76" spans="1:33">
      <c r="A76" s="8">
        <v>1923</v>
      </c>
      <c r="B76" s="1">
        <v>240.3296</v>
      </c>
      <c r="C76" s="1">
        <v>240.66130000000001</v>
      </c>
      <c r="D76" s="1">
        <v>240.4468</v>
      </c>
      <c r="E76" s="1">
        <v>240.51079999999999</v>
      </c>
      <c r="F76" s="1">
        <v>240.5684</v>
      </c>
      <c r="G76" s="1">
        <v>240.84299999999999</v>
      </c>
      <c r="H76" s="1">
        <v>100.5758</v>
      </c>
      <c r="I76" s="1">
        <v>100.37350000000001</v>
      </c>
      <c r="J76" s="1">
        <v>100.271</v>
      </c>
      <c r="K76" s="1">
        <v>100.4708</v>
      </c>
      <c r="L76" s="1">
        <v>100.4325</v>
      </c>
      <c r="M76" s="1">
        <v>100.4637</v>
      </c>
      <c r="N76" s="1">
        <v>341.46899999999999</v>
      </c>
      <c r="O76" s="1">
        <v>341.46899999999999</v>
      </c>
      <c r="P76" s="1">
        <v>341.46899999999999</v>
      </c>
      <c r="Q76" s="1">
        <v>341.46899999999999</v>
      </c>
      <c r="R76" s="1">
        <v>341.46899999999999</v>
      </c>
      <c r="S76" s="1">
        <v>341.46899999999999</v>
      </c>
      <c r="T76" s="1">
        <f t="shared" si="7"/>
        <v>0.56359999999997967</v>
      </c>
      <c r="U76" s="1">
        <f t="shared" si="8"/>
        <v>0.43419999999997572</v>
      </c>
      <c r="V76" s="1">
        <f t="shared" si="9"/>
        <v>0.75119999999998299</v>
      </c>
      <c r="W76" s="1">
        <f t="shared" si="10"/>
        <v>0.48740000000000805</v>
      </c>
      <c r="X76" s="1">
        <f t="shared" si="11"/>
        <v>0.46809999999999263</v>
      </c>
      <c r="Y76" s="1">
        <f t="shared" si="12"/>
        <v>0.16229999999998768</v>
      </c>
      <c r="Z76" s="1">
        <f t="shared" si="13"/>
        <v>0.47779999999998779</v>
      </c>
      <c r="AB76" s="1">
        <v>0.64733799999999997</v>
      </c>
      <c r="AD76" s="1">
        <v>287.6653</v>
      </c>
      <c r="AE76" s="1">
        <v>0.2262903</v>
      </c>
      <c r="AF76" s="1">
        <v>1.174725</v>
      </c>
      <c r="AG76" s="1">
        <v>1.36111</v>
      </c>
    </row>
    <row r="77" spans="1:33">
      <c r="A77" s="8">
        <v>1924</v>
      </c>
      <c r="B77" s="1">
        <v>240.13910000000001</v>
      </c>
      <c r="C77" s="1">
        <v>240.35570000000001</v>
      </c>
      <c r="D77" s="1">
        <v>240.602</v>
      </c>
      <c r="E77" s="1">
        <v>240.55459999999999</v>
      </c>
      <c r="F77" s="1">
        <v>240.5094</v>
      </c>
      <c r="G77" s="1">
        <v>240.39019999999999</v>
      </c>
      <c r="H77" s="1">
        <v>101.00660000000001</v>
      </c>
      <c r="I77" s="1">
        <v>100.6056</v>
      </c>
      <c r="J77" s="1">
        <v>100.38290000000001</v>
      </c>
      <c r="K77" s="1">
        <v>100.58629999999999</v>
      </c>
      <c r="L77" s="1">
        <v>100.60939999999999</v>
      </c>
      <c r="M77" s="1">
        <v>100.5029</v>
      </c>
      <c r="N77" s="1">
        <v>341.4717</v>
      </c>
      <c r="O77" s="1">
        <v>341.4717</v>
      </c>
      <c r="P77" s="1">
        <v>341.4717</v>
      </c>
      <c r="Q77" s="1">
        <v>341.4717</v>
      </c>
      <c r="R77" s="1">
        <v>341.4717</v>
      </c>
      <c r="S77" s="1">
        <v>341.4717</v>
      </c>
      <c r="T77" s="1">
        <f t="shared" si="7"/>
        <v>0.32599999999999341</v>
      </c>
      <c r="U77" s="1">
        <f t="shared" si="8"/>
        <v>0.51040000000000418</v>
      </c>
      <c r="V77" s="1">
        <f t="shared" si="9"/>
        <v>0.48679999999998813</v>
      </c>
      <c r="W77" s="1">
        <f t="shared" si="10"/>
        <v>0.33080000000001064</v>
      </c>
      <c r="X77" s="1">
        <f t="shared" si="11"/>
        <v>0.35290000000000532</v>
      </c>
      <c r="Y77" s="1">
        <f t="shared" si="12"/>
        <v>0.57859999999999445</v>
      </c>
      <c r="Z77" s="1">
        <f t="shared" si="13"/>
        <v>0.430916666666666</v>
      </c>
      <c r="AB77" s="1">
        <v>0.60664600000000002</v>
      </c>
      <c r="AD77" s="1">
        <v>287.65019999999998</v>
      </c>
      <c r="AE77" s="1">
        <v>0.21116869999999999</v>
      </c>
      <c r="AF77" s="1">
        <v>1.2070430000000001</v>
      </c>
      <c r="AG77" s="1">
        <v>1.4729030000000001</v>
      </c>
    </row>
    <row r="78" spans="1:33">
      <c r="A78" s="8">
        <v>1925</v>
      </c>
      <c r="B78" s="1">
        <v>240.61670000000001</v>
      </c>
      <c r="C78" s="1">
        <v>240.48230000000001</v>
      </c>
      <c r="D78" s="1">
        <v>240.38130000000001</v>
      </c>
      <c r="E78" s="1">
        <v>240.2183</v>
      </c>
      <c r="F78" s="1">
        <v>240.49440000000001</v>
      </c>
      <c r="G78" s="1">
        <v>240.14330000000001</v>
      </c>
      <c r="H78" s="1">
        <v>100.5827</v>
      </c>
      <c r="I78" s="1">
        <v>100.5891</v>
      </c>
      <c r="J78" s="1">
        <v>100.35599999999999</v>
      </c>
      <c r="K78" s="1">
        <v>100.8352</v>
      </c>
      <c r="L78" s="1">
        <v>100.6176</v>
      </c>
      <c r="M78" s="1">
        <v>101.50539999999999</v>
      </c>
      <c r="N78" s="1">
        <v>341.51549999999997</v>
      </c>
      <c r="O78" s="1">
        <v>341.51549999999997</v>
      </c>
      <c r="P78" s="1">
        <v>341.51549999999997</v>
      </c>
      <c r="Q78" s="1">
        <v>341.51549999999997</v>
      </c>
      <c r="R78" s="1">
        <v>341.51549999999997</v>
      </c>
      <c r="S78" s="1">
        <v>341.51549999999997</v>
      </c>
      <c r="T78" s="1">
        <f t="shared" si="7"/>
        <v>0.3160999999999774</v>
      </c>
      <c r="U78" s="1">
        <f t="shared" si="8"/>
        <v>0.4440999999999633</v>
      </c>
      <c r="V78" s="1">
        <f t="shared" si="9"/>
        <v>0.7781999999999698</v>
      </c>
      <c r="W78" s="1">
        <f t="shared" si="10"/>
        <v>0.46199999999998909</v>
      </c>
      <c r="X78" s="1">
        <f t="shared" si="11"/>
        <v>0.40349999999997976</v>
      </c>
      <c r="Y78" s="1">
        <f t="shared" si="12"/>
        <v>-0.13320000000004484</v>
      </c>
      <c r="Z78" s="1">
        <f t="shared" si="13"/>
        <v>0.37844999999997242</v>
      </c>
      <c r="AB78" s="1">
        <v>0.66483199999999998</v>
      </c>
      <c r="AD78" s="1">
        <v>287.64139999999998</v>
      </c>
      <c r="AE78" s="1">
        <v>0.20225280000000001</v>
      </c>
      <c r="AF78" s="1">
        <v>1.1871860000000001</v>
      </c>
      <c r="AG78" s="1">
        <v>1.395492</v>
      </c>
    </row>
    <row r="79" spans="1:33">
      <c r="A79" s="8">
        <v>1926</v>
      </c>
      <c r="B79" s="1">
        <v>240.31829999999999</v>
      </c>
      <c r="C79" s="1">
        <v>240.43299999999999</v>
      </c>
      <c r="D79" s="1">
        <v>240.423</v>
      </c>
      <c r="E79" s="1">
        <v>240.28960000000001</v>
      </c>
      <c r="F79" s="1">
        <v>240.3297</v>
      </c>
      <c r="G79" s="1">
        <v>240.5145</v>
      </c>
      <c r="H79" s="1">
        <v>100.64919999999999</v>
      </c>
      <c r="I79" s="1">
        <v>100.31059999999999</v>
      </c>
      <c r="J79" s="1">
        <v>100.8181</v>
      </c>
      <c r="K79" s="1">
        <v>101.06829999999999</v>
      </c>
      <c r="L79" s="1">
        <v>100.7363</v>
      </c>
      <c r="M79" s="1">
        <v>100.69880000000001</v>
      </c>
      <c r="N79" s="1">
        <v>341.54129999999998</v>
      </c>
      <c r="O79" s="1">
        <v>341.54129999999998</v>
      </c>
      <c r="P79" s="1">
        <v>341.54129999999998</v>
      </c>
      <c r="Q79" s="1">
        <v>341.54129999999998</v>
      </c>
      <c r="R79" s="1">
        <v>341.54129999999998</v>
      </c>
      <c r="S79" s="1">
        <v>341.54129999999998</v>
      </c>
      <c r="T79" s="1">
        <f t="shared" si="7"/>
        <v>0.57379999999997722</v>
      </c>
      <c r="U79" s="1">
        <f t="shared" si="8"/>
        <v>0.79769999999999186</v>
      </c>
      <c r="V79" s="1">
        <f t="shared" si="9"/>
        <v>0.30019999999996116</v>
      </c>
      <c r="W79" s="1">
        <f t="shared" si="10"/>
        <v>0.18339999999997758</v>
      </c>
      <c r="X79" s="1">
        <f t="shared" si="11"/>
        <v>0.47529999999997585</v>
      </c>
      <c r="Y79" s="1">
        <f t="shared" si="12"/>
        <v>0.32799999999997453</v>
      </c>
      <c r="Z79" s="1">
        <f t="shared" si="13"/>
        <v>0.44306666666664302</v>
      </c>
      <c r="AB79" s="1">
        <v>0.70485600000000004</v>
      </c>
      <c r="AD79" s="1">
        <v>287.6103</v>
      </c>
      <c r="AE79" s="1">
        <v>0.1711887</v>
      </c>
      <c r="AF79" s="1">
        <v>1.2270179999999999</v>
      </c>
      <c r="AG79" s="1">
        <v>1.4559690000000001</v>
      </c>
    </row>
    <row r="80" spans="1:33">
      <c r="A80" s="8">
        <v>1927</v>
      </c>
      <c r="B80" s="1">
        <v>240.19499999999999</v>
      </c>
      <c r="C80" s="1">
        <v>240.27279999999999</v>
      </c>
      <c r="D80" s="1">
        <v>240.047</v>
      </c>
      <c r="E80" s="1">
        <v>240.4272</v>
      </c>
      <c r="F80" s="1">
        <v>240.6713</v>
      </c>
      <c r="G80" s="1">
        <v>240.5086</v>
      </c>
      <c r="H80" s="1">
        <v>100.66379999999999</v>
      </c>
      <c r="I80" s="1">
        <v>100.7291</v>
      </c>
      <c r="J80" s="1">
        <v>100.6651</v>
      </c>
      <c r="K80" s="1">
        <v>100.67189999999999</v>
      </c>
      <c r="L80" s="1">
        <v>100.2179</v>
      </c>
      <c r="M80" s="1">
        <v>100.5689</v>
      </c>
      <c r="N80" s="1">
        <v>341.59320000000002</v>
      </c>
      <c r="O80" s="1">
        <v>341.59320000000002</v>
      </c>
      <c r="P80" s="1">
        <v>341.59320000000002</v>
      </c>
      <c r="Q80" s="1">
        <v>341.59320000000002</v>
      </c>
      <c r="R80" s="1">
        <v>341.59320000000002</v>
      </c>
      <c r="S80" s="1">
        <v>341.59320000000002</v>
      </c>
      <c r="T80" s="1">
        <f t="shared" si="7"/>
        <v>0.73440000000005057</v>
      </c>
      <c r="U80" s="1">
        <f t="shared" si="8"/>
        <v>0.59130000000001814</v>
      </c>
      <c r="V80" s="1">
        <f t="shared" si="9"/>
        <v>0.88110000000003197</v>
      </c>
      <c r="W80" s="1">
        <f t="shared" si="10"/>
        <v>0.49410000000003151</v>
      </c>
      <c r="X80" s="1">
        <f t="shared" si="11"/>
        <v>0.70400000000003615</v>
      </c>
      <c r="Y80" s="1">
        <f t="shared" si="12"/>
        <v>0.51570000000003802</v>
      </c>
      <c r="Z80" s="1">
        <f t="shared" si="13"/>
        <v>0.65343333333336773</v>
      </c>
      <c r="AB80" s="1">
        <v>0.76838300000000004</v>
      </c>
      <c r="AD80" s="1">
        <v>287.6576</v>
      </c>
      <c r="AE80" s="1">
        <v>0.21836220000000001</v>
      </c>
      <c r="AF80" s="1">
        <v>1.3326499999999999</v>
      </c>
      <c r="AG80" s="1">
        <v>0.98320039999999997</v>
      </c>
    </row>
    <row r="81" spans="1:33">
      <c r="A81" s="8">
        <v>1928</v>
      </c>
      <c r="B81" s="1">
        <v>240.20849999999999</v>
      </c>
      <c r="C81" s="1">
        <v>240.37710000000001</v>
      </c>
      <c r="D81" s="1">
        <v>240.4152</v>
      </c>
      <c r="E81" s="1">
        <v>240.1026</v>
      </c>
      <c r="F81" s="1">
        <v>240.4085</v>
      </c>
      <c r="G81" s="1">
        <v>240.2689</v>
      </c>
      <c r="H81" s="1">
        <v>101.22110000000001</v>
      </c>
      <c r="I81" s="1">
        <v>100.8937</v>
      </c>
      <c r="J81" s="1">
        <v>100.7013</v>
      </c>
      <c r="K81" s="1">
        <v>100.8826</v>
      </c>
      <c r="L81" s="1">
        <v>100.7929</v>
      </c>
      <c r="M81" s="1">
        <v>100.9789</v>
      </c>
      <c r="N81" s="1">
        <v>341.55680000000001</v>
      </c>
      <c r="O81" s="1">
        <v>341.55680000000001</v>
      </c>
      <c r="P81" s="1">
        <v>341.55680000000001</v>
      </c>
      <c r="Q81" s="1">
        <v>341.55680000000001</v>
      </c>
      <c r="R81" s="1">
        <v>341.55680000000001</v>
      </c>
      <c r="S81" s="1">
        <v>341.55680000000001</v>
      </c>
      <c r="T81" s="1">
        <f t="shared" si="7"/>
        <v>0.12720000000001619</v>
      </c>
      <c r="U81" s="1">
        <f t="shared" si="8"/>
        <v>0.28600000000000136</v>
      </c>
      <c r="V81" s="1">
        <f t="shared" si="9"/>
        <v>0.44030000000000769</v>
      </c>
      <c r="W81" s="1">
        <f t="shared" si="10"/>
        <v>0.57160000000001787</v>
      </c>
      <c r="X81" s="1">
        <f t="shared" si="11"/>
        <v>0.35540000000000305</v>
      </c>
      <c r="Y81" s="1">
        <f t="shared" si="12"/>
        <v>0.3089999999999975</v>
      </c>
      <c r="Z81" s="1">
        <f t="shared" si="13"/>
        <v>0.34825000000000728</v>
      </c>
      <c r="AB81" s="1">
        <v>0.65450799999999998</v>
      </c>
      <c r="AD81" s="1">
        <v>287.65710000000001</v>
      </c>
      <c r="AE81" s="1">
        <v>0.21789549999999999</v>
      </c>
      <c r="AF81" s="1">
        <v>1.3326340000000001</v>
      </c>
      <c r="AG81" s="1">
        <v>1.503822</v>
      </c>
    </row>
    <row r="82" spans="1:33">
      <c r="A82" s="8">
        <v>1929</v>
      </c>
      <c r="B82" s="1">
        <v>240.47030000000001</v>
      </c>
      <c r="C82" s="1">
        <v>240.54</v>
      </c>
      <c r="D82" s="1">
        <v>240.0968</v>
      </c>
      <c r="E82" s="1">
        <v>240.3425</v>
      </c>
      <c r="F82" s="1">
        <v>240.31010000000001</v>
      </c>
      <c r="G82" s="1">
        <v>240.0102</v>
      </c>
      <c r="H82" s="1">
        <v>100.76220000000001</v>
      </c>
      <c r="I82" s="1">
        <v>100.52330000000001</v>
      </c>
      <c r="J82" s="1">
        <v>101.0834</v>
      </c>
      <c r="K82" s="1">
        <v>101.0046</v>
      </c>
      <c r="L82" s="1">
        <v>100.8502</v>
      </c>
      <c r="M82" s="1">
        <v>100.6889</v>
      </c>
      <c r="N82" s="1">
        <v>341.54539999999997</v>
      </c>
      <c r="O82" s="1">
        <v>341.54539999999997</v>
      </c>
      <c r="P82" s="1">
        <v>341.54539999999997</v>
      </c>
      <c r="Q82" s="1">
        <v>341.54539999999997</v>
      </c>
      <c r="R82" s="1">
        <v>341.54539999999997</v>
      </c>
      <c r="S82" s="1">
        <v>341.54539999999997</v>
      </c>
      <c r="T82" s="1">
        <f t="shared" si="7"/>
        <v>0.31289999999995644</v>
      </c>
      <c r="U82" s="1">
        <f t="shared" si="8"/>
        <v>0.48209999999997422</v>
      </c>
      <c r="V82" s="1">
        <f t="shared" si="9"/>
        <v>0.36519999999998731</v>
      </c>
      <c r="W82" s="1">
        <f t="shared" si="10"/>
        <v>0.19829999999998904</v>
      </c>
      <c r="X82" s="1">
        <f t="shared" si="11"/>
        <v>0.3850999999999658</v>
      </c>
      <c r="Y82" s="1">
        <f t="shared" si="12"/>
        <v>0.84629999999998518</v>
      </c>
      <c r="Z82" s="1">
        <f t="shared" si="13"/>
        <v>0.43164999999997633</v>
      </c>
      <c r="AB82" s="1">
        <v>0.55074900000000004</v>
      </c>
      <c r="AD82" s="1">
        <v>287.63049999999998</v>
      </c>
      <c r="AE82" s="1">
        <v>0.1912372</v>
      </c>
      <c r="AF82" s="1">
        <v>1.2180599999999999</v>
      </c>
      <c r="AG82" s="1">
        <v>1.6797340000000001</v>
      </c>
    </row>
    <row r="83" spans="1:33">
      <c r="A83" s="8">
        <v>1930</v>
      </c>
      <c r="B83" s="1">
        <v>240.7441</v>
      </c>
      <c r="C83" s="1">
        <v>240.50540000000001</v>
      </c>
      <c r="D83" s="1">
        <v>240.1919</v>
      </c>
      <c r="E83" s="1">
        <v>240.42519999999999</v>
      </c>
      <c r="F83" s="1">
        <v>240.226</v>
      </c>
      <c r="G83" s="1">
        <v>240.3511</v>
      </c>
      <c r="H83" s="1">
        <v>100.1872</v>
      </c>
      <c r="I83" s="1">
        <v>100.3978</v>
      </c>
      <c r="J83" s="1">
        <v>100.7551</v>
      </c>
      <c r="K83" s="1">
        <v>100.5142</v>
      </c>
      <c r="L83" s="1">
        <v>100.80289999999999</v>
      </c>
      <c r="M83" s="1">
        <v>100.8652</v>
      </c>
      <c r="N83" s="1">
        <v>341.54160000000002</v>
      </c>
      <c r="O83" s="1">
        <v>341.54160000000002</v>
      </c>
      <c r="P83" s="1">
        <v>341.54160000000002</v>
      </c>
      <c r="Q83" s="1">
        <v>341.54160000000002</v>
      </c>
      <c r="R83" s="1">
        <v>341.54160000000002</v>
      </c>
      <c r="S83" s="1">
        <v>341.54160000000002</v>
      </c>
      <c r="T83" s="1">
        <f t="shared" si="7"/>
        <v>0.61029999999999518</v>
      </c>
      <c r="U83" s="1">
        <f t="shared" si="8"/>
        <v>0.63839999999999009</v>
      </c>
      <c r="V83" s="1">
        <f t="shared" si="9"/>
        <v>0.59460000000001401</v>
      </c>
      <c r="W83" s="1">
        <f t="shared" si="10"/>
        <v>0.6022000000000105</v>
      </c>
      <c r="X83" s="1">
        <f t="shared" si="11"/>
        <v>0.51270000000002369</v>
      </c>
      <c r="Y83" s="1">
        <f t="shared" si="12"/>
        <v>0.32529999999999859</v>
      </c>
      <c r="Z83" s="1">
        <f t="shared" si="13"/>
        <v>0.54725000000000534</v>
      </c>
      <c r="AB83" s="1">
        <v>0.66001799999999999</v>
      </c>
      <c r="AD83" s="1">
        <v>287.65960000000001</v>
      </c>
      <c r="AE83" s="1">
        <v>0.2203261</v>
      </c>
      <c r="AF83" s="1">
        <v>1.3561639999999999</v>
      </c>
      <c r="AG83" s="1">
        <v>1.365437</v>
      </c>
    </row>
    <row r="84" spans="1:33">
      <c r="A84" s="8">
        <v>1931</v>
      </c>
      <c r="B84" s="1">
        <v>240.3724</v>
      </c>
      <c r="C84" s="1">
        <v>240.13669999999999</v>
      </c>
      <c r="D84" s="1">
        <v>240.22370000000001</v>
      </c>
      <c r="E84" s="1">
        <v>240.02250000000001</v>
      </c>
      <c r="F84" s="1">
        <v>240.37739999999999</v>
      </c>
      <c r="G84" s="1">
        <v>240.35919999999999</v>
      </c>
      <c r="H84" s="1">
        <v>100.5478</v>
      </c>
      <c r="I84" s="1">
        <v>100.7756</v>
      </c>
      <c r="J84" s="1">
        <v>100.4211</v>
      </c>
      <c r="K84" s="1">
        <v>101.0412</v>
      </c>
      <c r="L84" s="1">
        <v>100.74930000000001</v>
      </c>
      <c r="M84" s="1">
        <v>100.9661</v>
      </c>
      <c r="N84" s="1">
        <v>341.51150000000001</v>
      </c>
      <c r="O84" s="1">
        <v>341.51150000000001</v>
      </c>
      <c r="P84" s="1">
        <v>341.51150000000001</v>
      </c>
      <c r="Q84" s="1">
        <v>341.51150000000001</v>
      </c>
      <c r="R84" s="1">
        <v>341.51150000000001</v>
      </c>
      <c r="S84" s="1">
        <v>341.51150000000001</v>
      </c>
      <c r="T84" s="1">
        <f t="shared" si="7"/>
        <v>0.59130000000001814</v>
      </c>
      <c r="U84" s="1">
        <f t="shared" si="8"/>
        <v>0.5992000000000246</v>
      </c>
      <c r="V84" s="1">
        <f t="shared" si="9"/>
        <v>0.86670000000000869</v>
      </c>
      <c r="W84" s="1">
        <f t="shared" si="10"/>
        <v>0.44780000000000086</v>
      </c>
      <c r="X84" s="1">
        <f t="shared" si="11"/>
        <v>0.38480000000001269</v>
      </c>
      <c r="Y84" s="1">
        <f t="shared" si="12"/>
        <v>0.18620000000004211</v>
      </c>
      <c r="Z84" s="1">
        <f t="shared" si="13"/>
        <v>0.51266666666668448</v>
      </c>
      <c r="AB84" s="1">
        <v>0.69196599999999997</v>
      </c>
      <c r="AD84" s="1">
        <v>287.66140000000001</v>
      </c>
      <c r="AE84" s="1">
        <v>0.222023</v>
      </c>
      <c r="AF84" s="1">
        <v>1.2586409999999999</v>
      </c>
      <c r="AG84" s="1">
        <v>1.431735</v>
      </c>
    </row>
    <row r="85" spans="1:33">
      <c r="A85" s="8">
        <v>1932</v>
      </c>
      <c r="B85" s="1">
        <v>240.19800000000001</v>
      </c>
      <c r="C85" s="1">
        <v>240.4128</v>
      </c>
      <c r="D85" s="1">
        <v>239.9341</v>
      </c>
      <c r="E85" s="1">
        <v>240.31549999999999</v>
      </c>
      <c r="F85" s="1">
        <v>240.20439999999999</v>
      </c>
      <c r="G85" s="1">
        <v>240.31790000000001</v>
      </c>
      <c r="H85" s="1">
        <v>100.9962</v>
      </c>
      <c r="I85" s="1">
        <v>100.8129</v>
      </c>
      <c r="J85" s="1">
        <v>101.1182</v>
      </c>
      <c r="K85" s="1">
        <v>101.0527</v>
      </c>
      <c r="L85" s="1">
        <v>101.06699999999999</v>
      </c>
      <c r="M85" s="1">
        <v>100.76260000000001</v>
      </c>
      <c r="N85" s="1">
        <v>341.48719999999997</v>
      </c>
      <c r="O85" s="1">
        <v>341.48719999999997</v>
      </c>
      <c r="P85" s="1">
        <v>341.48719999999997</v>
      </c>
      <c r="Q85" s="1">
        <v>341.48719999999997</v>
      </c>
      <c r="R85" s="1">
        <v>341.48719999999997</v>
      </c>
      <c r="S85" s="1">
        <v>341.48719999999997</v>
      </c>
      <c r="T85" s="1">
        <f t="shared" si="7"/>
        <v>0.29299999999997794</v>
      </c>
      <c r="U85" s="1">
        <f t="shared" si="8"/>
        <v>0.26149999999995543</v>
      </c>
      <c r="V85" s="1">
        <f t="shared" si="9"/>
        <v>0.43489999999997053</v>
      </c>
      <c r="W85" s="1">
        <f t="shared" si="10"/>
        <v>0.11899999999997135</v>
      </c>
      <c r="X85" s="1">
        <f t="shared" si="11"/>
        <v>0.21579999999997312</v>
      </c>
      <c r="Y85" s="1">
        <f t="shared" si="12"/>
        <v>0.40669999999994388</v>
      </c>
      <c r="Z85" s="1">
        <f t="shared" si="13"/>
        <v>0.28848333333329873</v>
      </c>
      <c r="AB85" s="1">
        <v>0.59520499999999998</v>
      </c>
      <c r="AD85" s="1">
        <v>287.66000000000003</v>
      </c>
      <c r="AE85" s="1">
        <v>0.22061169999999999</v>
      </c>
      <c r="AF85" s="1">
        <v>1.2364919999999999</v>
      </c>
      <c r="AG85" s="1">
        <v>1.8340399999999999</v>
      </c>
    </row>
    <row r="86" spans="1:33">
      <c r="A86" s="8">
        <v>1933</v>
      </c>
      <c r="B86" s="1">
        <v>240.36920000000001</v>
      </c>
      <c r="C86" s="1">
        <v>240.29589999999999</v>
      </c>
      <c r="D86" s="1">
        <v>240.05799999999999</v>
      </c>
      <c r="E86" s="1">
        <v>240.28270000000001</v>
      </c>
      <c r="F86" s="1">
        <v>240.17490000000001</v>
      </c>
      <c r="G86" s="1">
        <v>240.5341</v>
      </c>
      <c r="H86" s="1">
        <v>100.8429</v>
      </c>
      <c r="I86" s="1">
        <v>100.7141</v>
      </c>
      <c r="J86" s="1">
        <v>100.9457</v>
      </c>
      <c r="K86" s="1">
        <v>100.944</v>
      </c>
      <c r="L86" s="1">
        <v>100.8884</v>
      </c>
      <c r="M86" s="1">
        <v>100.9328</v>
      </c>
      <c r="N86" s="1">
        <v>341.4658</v>
      </c>
      <c r="O86" s="1">
        <v>341.4658</v>
      </c>
      <c r="P86" s="1">
        <v>341.4658</v>
      </c>
      <c r="Q86" s="1">
        <v>341.4658</v>
      </c>
      <c r="R86" s="1">
        <v>341.4658</v>
      </c>
      <c r="S86" s="1">
        <v>341.4658</v>
      </c>
      <c r="T86" s="1">
        <f t="shared" si="7"/>
        <v>0.25370000000000914</v>
      </c>
      <c r="U86" s="1">
        <f t="shared" si="8"/>
        <v>0.45580000000001064</v>
      </c>
      <c r="V86" s="1">
        <f t="shared" si="9"/>
        <v>0.46210000000002083</v>
      </c>
      <c r="W86" s="1">
        <f t="shared" si="10"/>
        <v>0.23909999999997922</v>
      </c>
      <c r="X86" s="1">
        <f t="shared" si="11"/>
        <v>0.40250000000000341</v>
      </c>
      <c r="Y86" s="1">
        <f t="shared" si="12"/>
        <v>-1.0999999999796728E-3</v>
      </c>
      <c r="Z86" s="1">
        <f t="shared" si="13"/>
        <v>0.30201666666667393</v>
      </c>
      <c r="AB86" s="1">
        <v>0.64088299999999998</v>
      </c>
      <c r="AD86" s="1">
        <v>287.649</v>
      </c>
      <c r="AE86" s="1">
        <v>0.20959059999999999</v>
      </c>
      <c r="AF86" s="1">
        <v>1.3050090000000001</v>
      </c>
      <c r="AG86" s="1">
        <v>1.7403709999999999</v>
      </c>
    </row>
    <row r="87" spans="1:33">
      <c r="A87" s="8">
        <v>1934</v>
      </c>
      <c r="B87" s="1">
        <v>240.5872</v>
      </c>
      <c r="C87" s="1">
        <v>240.20410000000001</v>
      </c>
      <c r="D87" s="1">
        <v>240.55699999999999</v>
      </c>
      <c r="E87" s="1">
        <v>240.55680000000001</v>
      </c>
      <c r="F87" s="1">
        <v>240.73429999999999</v>
      </c>
      <c r="G87" s="1">
        <v>240.53720000000001</v>
      </c>
      <c r="H87" s="1">
        <v>100.58929999999999</v>
      </c>
      <c r="I87" s="1">
        <v>101.11069999999999</v>
      </c>
      <c r="J87" s="1">
        <v>100.438</v>
      </c>
      <c r="K87" s="1">
        <v>100.89830000000001</v>
      </c>
      <c r="L87" s="1">
        <v>100.35850000000001</v>
      </c>
      <c r="M87" s="1">
        <v>100.3587</v>
      </c>
      <c r="N87" s="1">
        <v>341.48570000000001</v>
      </c>
      <c r="O87" s="1">
        <v>341.48570000000001</v>
      </c>
      <c r="P87" s="1">
        <v>341.48570000000001</v>
      </c>
      <c r="Q87" s="1">
        <v>341.48570000000001</v>
      </c>
      <c r="R87" s="1">
        <v>341.48570000000001</v>
      </c>
      <c r="S87" s="1">
        <v>341.48570000000001</v>
      </c>
      <c r="T87" s="1">
        <f t="shared" si="7"/>
        <v>0.30920000000003256</v>
      </c>
      <c r="U87" s="1">
        <f t="shared" si="8"/>
        <v>0.17089999999998895</v>
      </c>
      <c r="V87" s="1">
        <f t="shared" si="9"/>
        <v>0.49070000000003233</v>
      </c>
      <c r="W87" s="1">
        <f t="shared" si="10"/>
        <v>3.0599999999992633E-2</v>
      </c>
      <c r="X87" s="1">
        <f t="shared" si="11"/>
        <v>0.39290000000002578</v>
      </c>
      <c r="Y87" s="1">
        <f t="shared" si="12"/>
        <v>0.58979999999999677</v>
      </c>
      <c r="Z87" s="1">
        <f t="shared" si="13"/>
        <v>0.33068333333334482</v>
      </c>
      <c r="AB87" s="1">
        <v>0.742981</v>
      </c>
      <c r="AD87" s="1">
        <v>287.7045</v>
      </c>
      <c r="AE87" s="1">
        <v>0.26499889999999998</v>
      </c>
      <c r="AF87" s="1">
        <v>1.424992</v>
      </c>
      <c r="AG87" s="1">
        <v>1.499555</v>
      </c>
    </row>
    <row r="88" spans="1:33">
      <c r="A88" s="8">
        <v>1935</v>
      </c>
      <c r="B88" s="1">
        <v>240.49979999999999</v>
      </c>
      <c r="C88" s="1">
        <v>240.5762</v>
      </c>
      <c r="D88" s="1">
        <v>239.9974</v>
      </c>
      <c r="E88" s="1">
        <v>240.4101</v>
      </c>
      <c r="F88" s="1">
        <v>240.35409999999999</v>
      </c>
      <c r="G88" s="1">
        <v>240.3502</v>
      </c>
      <c r="H88" s="1">
        <v>100.5282</v>
      </c>
      <c r="I88" s="1">
        <v>100.6485</v>
      </c>
      <c r="J88" s="1">
        <v>100.8548</v>
      </c>
      <c r="K88" s="1">
        <v>100.4388</v>
      </c>
      <c r="L88" s="1">
        <v>100.2852</v>
      </c>
      <c r="M88" s="1">
        <v>100.8305</v>
      </c>
      <c r="N88" s="1">
        <v>341.5342</v>
      </c>
      <c r="O88" s="1">
        <v>341.5342</v>
      </c>
      <c r="P88" s="1">
        <v>341.5342</v>
      </c>
      <c r="Q88" s="1">
        <v>341.5342</v>
      </c>
      <c r="R88" s="1">
        <v>341.5342</v>
      </c>
      <c r="S88" s="1">
        <v>341.5342</v>
      </c>
      <c r="T88" s="1">
        <f t="shared" si="7"/>
        <v>0.50620000000000687</v>
      </c>
      <c r="U88" s="1">
        <f t="shared" si="8"/>
        <v>0.30949999999998568</v>
      </c>
      <c r="V88" s="1">
        <f t="shared" si="9"/>
        <v>0.68199999999998795</v>
      </c>
      <c r="W88" s="1">
        <f t="shared" si="10"/>
        <v>0.68529999999998381</v>
      </c>
      <c r="X88" s="1">
        <f t="shared" si="11"/>
        <v>0.89490000000000691</v>
      </c>
      <c r="Y88" s="1">
        <f t="shared" si="12"/>
        <v>0.35349999999999682</v>
      </c>
      <c r="Z88" s="1">
        <f t="shared" si="13"/>
        <v>0.57189999999999463</v>
      </c>
      <c r="AB88" s="1">
        <v>0.78185899999999997</v>
      </c>
      <c r="AD88" s="1">
        <v>287.66410000000002</v>
      </c>
      <c r="AE88" s="1">
        <v>0.22452829999999999</v>
      </c>
      <c r="AF88" s="1">
        <v>1.4281239999999999</v>
      </c>
      <c r="AG88" s="1">
        <v>1.822927</v>
      </c>
    </row>
    <row r="89" spans="1:33">
      <c r="A89" s="8">
        <v>1936</v>
      </c>
      <c r="B89" s="1">
        <v>240.45</v>
      </c>
      <c r="C89" s="1">
        <v>240.54300000000001</v>
      </c>
      <c r="D89" s="1">
        <v>240.08459999999999</v>
      </c>
      <c r="E89" s="1">
        <v>240.17490000000001</v>
      </c>
      <c r="F89" s="1">
        <v>240.2645</v>
      </c>
      <c r="G89" s="1">
        <v>240.32480000000001</v>
      </c>
      <c r="H89" s="1">
        <v>100.8811</v>
      </c>
      <c r="I89" s="1">
        <v>100.4016</v>
      </c>
      <c r="J89" s="1">
        <v>100.50369999999999</v>
      </c>
      <c r="K89" s="1">
        <v>100.9611</v>
      </c>
      <c r="L89" s="1">
        <v>100.78830000000001</v>
      </c>
      <c r="M89" s="1">
        <v>101.02070000000001</v>
      </c>
      <c r="N89" s="1">
        <v>341.65359999999998</v>
      </c>
      <c r="O89" s="1">
        <v>341.65359999999998</v>
      </c>
      <c r="P89" s="1">
        <v>341.65359999999998</v>
      </c>
      <c r="Q89" s="1">
        <v>341.65359999999998</v>
      </c>
      <c r="R89" s="1">
        <v>341.65359999999998</v>
      </c>
      <c r="S89" s="1">
        <v>341.65359999999998</v>
      </c>
      <c r="T89" s="1">
        <f t="shared" si="7"/>
        <v>0.32249999999999091</v>
      </c>
      <c r="U89" s="1">
        <f t="shared" si="8"/>
        <v>0.70899999999997476</v>
      </c>
      <c r="V89" s="1">
        <f t="shared" si="9"/>
        <v>1.0653000000000077</v>
      </c>
      <c r="W89" s="1">
        <f t="shared" si="10"/>
        <v>0.5175999999999874</v>
      </c>
      <c r="X89" s="1">
        <f t="shared" si="11"/>
        <v>0.60079999999999245</v>
      </c>
      <c r="Y89" s="1">
        <f t="shared" si="12"/>
        <v>0.30809999999996762</v>
      </c>
      <c r="Z89" s="1">
        <f t="shared" si="13"/>
        <v>0.58721666666665351</v>
      </c>
      <c r="AB89" s="1">
        <v>0.87743099999999996</v>
      </c>
      <c r="AD89" s="1">
        <v>287.68040000000002</v>
      </c>
      <c r="AE89" s="1">
        <v>0.2407967</v>
      </c>
      <c r="AF89" s="1">
        <v>1.5371459999999999</v>
      </c>
      <c r="AG89" s="1">
        <v>1.8444039999999999</v>
      </c>
    </row>
    <row r="90" spans="1:33">
      <c r="A90" s="8">
        <v>1937</v>
      </c>
      <c r="B90" s="1">
        <v>240.41589999999999</v>
      </c>
      <c r="C90" s="1">
        <v>240.37479999999999</v>
      </c>
      <c r="D90" s="1">
        <v>240.46600000000001</v>
      </c>
      <c r="E90" s="1">
        <v>240.0367</v>
      </c>
      <c r="F90" s="1">
        <v>240.54679999999999</v>
      </c>
      <c r="G90" s="1">
        <v>240.30430000000001</v>
      </c>
      <c r="H90" s="1">
        <v>100.72199999999999</v>
      </c>
      <c r="I90" s="1">
        <v>100.48390000000001</v>
      </c>
      <c r="J90" s="1">
        <v>100.6232</v>
      </c>
      <c r="K90" s="1">
        <v>101.01</v>
      </c>
      <c r="L90" s="1">
        <v>100.361</v>
      </c>
      <c r="M90" s="1">
        <v>100.81440000000001</v>
      </c>
      <c r="N90" s="1">
        <v>341.62990000000002</v>
      </c>
      <c r="O90" s="1">
        <v>341.62990000000002</v>
      </c>
      <c r="P90" s="1">
        <v>341.62990000000002</v>
      </c>
      <c r="Q90" s="1">
        <v>341.62990000000002</v>
      </c>
      <c r="R90" s="1">
        <v>341.62990000000002</v>
      </c>
      <c r="S90" s="1">
        <v>341.62990000000002</v>
      </c>
      <c r="T90" s="1">
        <f t="shared" si="7"/>
        <v>0.49200000000004707</v>
      </c>
      <c r="U90" s="1">
        <f t="shared" si="8"/>
        <v>0.77120000000002165</v>
      </c>
      <c r="V90" s="1">
        <f t="shared" si="9"/>
        <v>0.54070000000001528</v>
      </c>
      <c r="W90" s="1">
        <f t="shared" si="10"/>
        <v>0.58320000000003347</v>
      </c>
      <c r="X90" s="1">
        <f t="shared" si="11"/>
        <v>0.72210000000004015</v>
      </c>
      <c r="Y90" s="1">
        <f t="shared" si="12"/>
        <v>0.51120000000000232</v>
      </c>
      <c r="Z90" s="1">
        <f t="shared" si="13"/>
        <v>0.60340000000002669</v>
      </c>
      <c r="AB90" s="1">
        <v>0.88588299999999998</v>
      </c>
      <c r="AD90" s="1">
        <v>287.71260000000001</v>
      </c>
      <c r="AE90" s="1">
        <v>0.27301690000000001</v>
      </c>
      <c r="AF90" s="1">
        <v>1.531371</v>
      </c>
      <c r="AG90" s="1">
        <v>1.4231940000000001</v>
      </c>
    </row>
    <row r="91" spans="1:33">
      <c r="A91" s="8">
        <v>1938</v>
      </c>
      <c r="B91" s="1">
        <v>240.4716</v>
      </c>
      <c r="C91" s="1">
        <v>240.339</v>
      </c>
      <c r="D91" s="1">
        <v>240.06610000000001</v>
      </c>
      <c r="E91" s="1">
        <v>240.19489999999999</v>
      </c>
      <c r="F91" s="1">
        <v>240.27260000000001</v>
      </c>
      <c r="G91" s="1">
        <v>240.256</v>
      </c>
      <c r="H91" s="1">
        <v>100.8702</v>
      </c>
      <c r="I91" s="1">
        <v>100.89279999999999</v>
      </c>
      <c r="J91" s="1">
        <v>100.8797</v>
      </c>
      <c r="K91" s="1">
        <v>101.21510000000001</v>
      </c>
      <c r="L91" s="1">
        <v>100.97150000000001</v>
      </c>
      <c r="M91" s="1">
        <v>100.9361</v>
      </c>
      <c r="N91" s="1">
        <v>341.61369999999999</v>
      </c>
      <c r="O91" s="1">
        <v>341.61369999999999</v>
      </c>
      <c r="P91" s="1">
        <v>341.61369999999999</v>
      </c>
      <c r="Q91" s="1">
        <v>341.61369999999999</v>
      </c>
      <c r="R91" s="1">
        <v>341.61369999999999</v>
      </c>
      <c r="S91" s="1">
        <v>341.61369999999999</v>
      </c>
      <c r="T91" s="1">
        <f t="shared" si="7"/>
        <v>0.27189999999998804</v>
      </c>
      <c r="U91" s="1">
        <f t="shared" si="8"/>
        <v>0.38190000000000168</v>
      </c>
      <c r="V91" s="1">
        <f t="shared" si="9"/>
        <v>0.66789999999997463</v>
      </c>
      <c r="W91" s="1">
        <f t="shared" si="10"/>
        <v>0.20369999999999777</v>
      </c>
      <c r="X91" s="1">
        <f t="shared" si="11"/>
        <v>0.36959999999999127</v>
      </c>
      <c r="Y91" s="1">
        <f t="shared" si="12"/>
        <v>0.42159999999998377</v>
      </c>
      <c r="Z91" s="1">
        <f t="shared" si="13"/>
        <v>0.38609999999998951</v>
      </c>
      <c r="AB91" s="1">
        <v>0.82939600000000002</v>
      </c>
      <c r="AD91" s="1">
        <v>287.73570000000001</v>
      </c>
      <c r="AE91" s="1">
        <v>0.29606690000000002</v>
      </c>
      <c r="AF91" s="1">
        <v>1.5189349999999999</v>
      </c>
      <c r="AG91" s="1">
        <v>1.303107</v>
      </c>
    </row>
    <row r="92" spans="1:33">
      <c r="A92" s="8">
        <v>1939</v>
      </c>
      <c r="B92" s="1">
        <v>240.27029999999999</v>
      </c>
      <c r="C92" s="1">
        <v>240.66569999999999</v>
      </c>
      <c r="D92" s="1">
        <v>240.41489999999999</v>
      </c>
      <c r="E92" s="1">
        <v>240.36609999999999</v>
      </c>
      <c r="F92" s="1">
        <v>240.53729999999999</v>
      </c>
      <c r="G92" s="1">
        <v>240.51349999999999</v>
      </c>
      <c r="H92" s="1">
        <v>100.5005</v>
      </c>
      <c r="I92" s="1">
        <v>100.5926</v>
      </c>
      <c r="J92" s="1">
        <v>100.8663</v>
      </c>
      <c r="K92" s="1">
        <v>100.4971</v>
      </c>
      <c r="L92" s="1">
        <v>100.89230000000001</v>
      </c>
      <c r="M92" s="1">
        <v>100.47620000000001</v>
      </c>
      <c r="N92" s="1">
        <v>341.61099999999999</v>
      </c>
      <c r="O92" s="1">
        <v>341.61099999999999</v>
      </c>
      <c r="P92" s="1">
        <v>341.61099999999999</v>
      </c>
      <c r="Q92" s="1">
        <v>341.61099999999999</v>
      </c>
      <c r="R92" s="1">
        <v>341.61099999999999</v>
      </c>
      <c r="S92" s="1">
        <v>341.61099999999999</v>
      </c>
      <c r="T92" s="1">
        <f t="shared" si="7"/>
        <v>0.84020000000001005</v>
      </c>
      <c r="U92" s="1">
        <f t="shared" si="8"/>
        <v>0.35269999999999868</v>
      </c>
      <c r="V92" s="1">
        <f t="shared" si="9"/>
        <v>0.32980000000000587</v>
      </c>
      <c r="W92" s="1">
        <f t="shared" si="10"/>
        <v>0.74780000000001223</v>
      </c>
      <c r="X92" s="1">
        <f t="shared" si="11"/>
        <v>0.18139999999999645</v>
      </c>
      <c r="Y92" s="1">
        <f t="shared" si="12"/>
        <v>0.62129999999999086</v>
      </c>
      <c r="Z92" s="1">
        <f t="shared" si="13"/>
        <v>0.51220000000000232</v>
      </c>
      <c r="AB92" s="1">
        <v>0.85887199999999997</v>
      </c>
      <c r="AD92" s="1">
        <v>287.73250000000002</v>
      </c>
      <c r="AE92" s="1">
        <v>0.29281849999999998</v>
      </c>
      <c r="AF92" s="1">
        <v>1.5131479999999999</v>
      </c>
      <c r="AG92" s="1">
        <v>1.957767</v>
      </c>
    </row>
    <row r="93" spans="1:33">
      <c r="A93" s="8">
        <v>1940</v>
      </c>
      <c r="B93" s="1">
        <v>240.31569999999999</v>
      </c>
      <c r="C93" s="1">
        <v>240.49870000000001</v>
      </c>
      <c r="D93" s="1">
        <v>240.1259</v>
      </c>
      <c r="E93" s="1">
        <v>240.55459999999999</v>
      </c>
      <c r="F93" s="1">
        <v>240.3588</v>
      </c>
      <c r="G93" s="1">
        <v>240.53800000000001</v>
      </c>
      <c r="H93" s="1">
        <v>100.7364</v>
      </c>
      <c r="I93" s="1">
        <v>100.709</v>
      </c>
      <c r="J93" s="1">
        <v>100.5652</v>
      </c>
      <c r="K93" s="1">
        <v>100.4491</v>
      </c>
      <c r="L93" s="1">
        <v>100.37269999999999</v>
      </c>
      <c r="M93" s="1">
        <v>100.723</v>
      </c>
      <c r="N93" s="1">
        <v>341.59109999999998</v>
      </c>
      <c r="O93" s="1">
        <v>341.59109999999998</v>
      </c>
      <c r="P93" s="1">
        <v>341.59109999999998</v>
      </c>
      <c r="Q93" s="1">
        <v>341.59109999999998</v>
      </c>
      <c r="R93" s="1">
        <v>341.59109999999998</v>
      </c>
      <c r="S93" s="1">
        <v>341.59109999999998</v>
      </c>
      <c r="T93" s="1">
        <f t="shared" si="7"/>
        <v>0.53899999999998727</v>
      </c>
      <c r="U93" s="1">
        <f t="shared" si="8"/>
        <v>0.38339999999996621</v>
      </c>
      <c r="V93" s="1">
        <f t="shared" si="9"/>
        <v>0.89999999999997726</v>
      </c>
      <c r="W93" s="1">
        <f t="shared" si="10"/>
        <v>0.58740000000000236</v>
      </c>
      <c r="X93" s="1">
        <f t="shared" si="11"/>
        <v>0.85959999999997194</v>
      </c>
      <c r="Y93" s="1">
        <f t="shared" si="12"/>
        <v>0.33009999999995898</v>
      </c>
      <c r="Z93" s="1">
        <f t="shared" si="13"/>
        <v>0.59991666666664401</v>
      </c>
      <c r="AB93" s="1">
        <v>0.87677499999999997</v>
      </c>
      <c r="AD93" s="1">
        <v>287.7432</v>
      </c>
      <c r="AE93" s="1">
        <v>0.30343969999999998</v>
      </c>
      <c r="AF93" s="1">
        <v>1.538562</v>
      </c>
      <c r="AG93" s="1">
        <v>1.3889860000000001</v>
      </c>
    </row>
    <row r="94" spans="1:33">
      <c r="A94" s="8">
        <v>1941</v>
      </c>
      <c r="B94" s="1">
        <v>240.0943</v>
      </c>
      <c r="C94" s="1">
        <v>240.58529999999999</v>
      </c>
      <c r="D94" s="1">
        <v>240.18809999999999</v>
      </c>
      <c r="E94" s="1">
        <v>240.63499999999999</v>
      </c>
      <c r="F94" s="1">
        <v>240.387</v>
      </c>
      <c r="G94" s="1">
        <v>240.54470000000001</v>
      </c>
      <c r="H94" s="1">
        <v>101.1324</v>
      </c>
      <c r="I94" s="1">
        <v>100.6724</v>
      </c>
      <c r="J94" s="1">
        <v>100.66</v>
      </c>
      <c r="K94" s="1">
        <v>100.5859</v>
      </c>
      <c r="L94" s="1">
        <v>100.5986</v>
      </c>
      <c r="M94" s="1">
        <v>100.61579999999999</v>
      </c>
      <c r="N94" s="1">
        <v>341.5652</v>
      </c>
      <c r="O94" s="1">
        <v>341.5652</v>
      </c>
      <c r="P94" s="1">
        <v>341.5652</v>
      </c>
      <c r="Q94" s="1">
        <v>341.5652</v>
      </c>
      <c r="R94" s="1">
        <v>341.5652</v>
      </c>
      <c r="S94" s="1">
        <v>341.5652</v>
      </c>
      <c r="T94" s="1">
        <f t="shared" si="7"/>
        <v>0.33849999999998204</v>
      </c>
      <c r="U94" s="1">
        <f t="shared" si="8"/>
        <v>0.30750000000003297</v>
      </c>
      <c r="V94" s="1">
        <f t="shared" si="9"/>
        <v>0.71710000000001628</v>
      </c>
      <c r="W94" s="1">
        <f t="shared" si="10"/>
        <v>0.34430000000003247</v>
      </c>
      <c r="X94" s="1">
        <f t="shared" si="11"/>
        <v>0.57959999999999923</v>
      </c>
      <c r="Y94" s="1">
        <f t="shared" si="12"/>
        <v>0.4047000000000196</v>
      </c>
      <c r="Z94" s="1">
        <f t="shared" si="13"/>
        <v>0.44861666666668043</v>
      </c>
      <c r="AB94" s="1">
        <v>0.90489600000000003</v>
      </c>
      <c r="AD94" s="1">
        <v>287.80349999999999</v>
      </c>
      <c r="AE94" s="1">
        <v>0.36375740000000001</v>
      </c>
      <c r="AF94" s="1">
        <v>1.5893390000000001</v>
      </c>
      <c r="AG94" s="1">
        <v>1.8699209999999999</v>
      </c>
    </row>
    <row r="95" spans="1:33">
      <c r="A95" s="8">
        <v>1942</v>
      </c>
      <c r="B95" s="1">
        <v>240.13720000000001</v>
      </c>
      <c r="C95" s="1">
        <v>240.726</v>
      </c>
      <c r="D95" s="1">
        <v>240.1643</v>
      </c>
      <c r="E95" s="1">
        <v>240.6071</v>
      </c>
      <c r="F95" s="1">
        <v>240.3366</v>
      </c>
      <c r="G95" s="1">
        <v>240.36660000000001</v>
      </c>
      <c r="H95" s="1">
        <v>101.27030000000001</v>
      </c>
      <c r="I95" s="1">
        <v>100.6024</v>
      </c>
      <c r="J95" s="1">
        <v>101.0919</v>
      </c>
      <c r="K95" s="1">
        <v>100.69970000000001</v>
      </c>
      <c r="L95" s="1">
        <v>100.88160000000001</v>
      </c>
      <c r="M95" s="1">
        <v>101.015</v>
      </c>
      <c r="N95" s="1">
        <v>341.53390000000002</v>
      </c>
      <c r="O95" s="1">
        <v>341.53390000000002</v>
      </c>
      <c r="P95" s="1">
        <v>341.53390000000002</v>
      </c>
      <c r="Q95" s="1">
        <v>341.53390000000002</v>
      </c>
      <c r="R95" s="1">
        <v>341.53390000000002</v>
      </c>
      <c r="S95" s="1">
        <v>341.53390000000002</v>
      </c>
      <c r="T95" s="1">
        <f t="shared" si="7"/>
        <v>0.12639999999998963</v>
      </c>
      <c r="U95" s="1">
        <f t="shared" si="8"/>
        <v>0.2055000000000291</v>
      </c>
      <c r="V95" s="1">
        <f t="shared" si="9"/>
        <v>0.27770000000001005</v>
      </c>
      <c r="W95" s="1">
        <f t="shared" si="10"/>
        <v>0.22710000000000719</v>
      </c>
      <c r="X95" s="1">
        <f t="shared" si="11"/>
        <v>0.31570000000002096</v>
      </c>
      <c r="Y95" s="1">
        <f t="shared" si="12"/>
        <v>0.15230000000002519</v>
      </c>
      <c r="Z95" s="1">
        <f t="shared" si="13"/>
        <v>0.21745000000001369</v>
      </c>
      <c r="AB95" s="1">
        <v>0.830125</v>
      </c>
      <c r="AD95" s="1">
        <v>287.77719999999999</v>
      </c>
      <c r="AE95" s="1">
        <v>0.33741490000000002</v>
      </c>
      <c r="AF95" s="1">
        <v>1.6208389999999999</v>
      </c>
      <c r="AG95" s="1">
        <v>1.4994179999999999</v>
      </c>
    </row>
    <row r="96" spans="1:33">
      <c r="A96" s="8">
        <v>1943</v>
      </c>
      <c r="B96" s="1">
        <v>240.1507</v>
      </c>
      <c r="C96" s="1">
        <v>240.29580000000001</v>
      </c>
      <c r="D96" s="1">
        <v>240.3673</v>
      </c>
      <c r="E96" s="1">
        <v>240.4649</v>
      </c>
      <c r="F96" s="1">
        <v>240.33760000000001</v>
      </c>
      <c r="G96" s="1">
        <v>240.4701</v>
      </c>
      <c r="H96" s="1">
        <v>100.88079999999999</v>
      </c>
      <c r="I96" s="1">
        <v>100.58459999999999</v>
      </c>
      <c r="J96" s="1">
        <v>100.8107</v>
      </c>
      <c r="K96" s="1">
        <v>100.9648</v>
      </c>
      <c r="L96" s="1">
        <v>101.0222</v>
      </c>
      <c r="M96" s="1">
        <v>100.577</v>
      </c>
      <c r="N96" s="1">
        <v>341.49869999999999</v>
      </c>
      <c r="O96" s="1">
        <v>341.49869999999999</v>
      </c>
      <c r="P96" s="1">
        <v>341.49869999999999</v>
      </c>
      <c r="Q96" s="1">
        <v>341.49869999999999</v>
      </c>
      <c r="R96" s="1">
        <v>341.49869999999999</v>
      </c>
      <c r="S96" s="1">
        <v>341.49869999999999</v>
      </c>
      <c r="T96" s="1">
        <f t="shared" si="7"/>
        <v>0.46719999999999118</v>
      </c>
      <c r="U96" s="1">
        <f t="shared" si="8"/>
        <v>0.61829999999997654</v>
      </c>
      <c r="V96" s="1">
        <f t="shared" si="9"/>
        <v>0.32069999999998799</v>
      </c>
      <c r="W96" s="1">
        <f t="shared" si="10"/>
        <v>6.8999999999988404E-2</v>
      </c>
      <c r="X96" s="1">
        <f t="shared" si="11"/>
        <v>0.13889999999997826</v>
      </c>
      <c r="Y96" s="1">
        <f t="shared" si="12"/>
        <v>0.4515999999999849</v>
      </c>
      <c r="Z96" s="1">
        <f t="shared" si="13"/>
        <v>0.3442833333333179</v>
      </c>
      <c r="AB96" s="1">
        <v>0.80720999999999998</v>
      </c>
      <c r="AD96" s="1">
        <v>287.75360000000001</v>
      </c>
      <c r="AE96" s="1">
        <v>0.31369629999999998</v>
      </c>
      <c r="AF96" s="1">
        <v>1.673513</v>
      </c>
      <c r="AG96" s="1">
        <v>1.7158070000000001</v>
      </c>
    </row>
    <row r="97" spans="1:33">
      <c r="A97" s="8">
        <v>1944</v>
      </c>
      <c r="B97" s="1">
        <v>240.16229999999999</v>
      </c>
      <c r="C97" s="1">
        <v>240.53190000000001</v>
      </c>
      <c r="D97" s="1">
        <v>240.376</v>
      </c>
      <c r="E97" s="1">
        <v>240.52449999999999</v>
      </c>
      <c r="F97" s="1">
        <v>240.16419999999999</v>
      </c>
      <c r="G97" s="1">
        <v>240.1925</v>
      </c>
      <c r="H97" s="1">
        <v>101.04689999999999</v>
      </c>
      <c r="I97" s="1">
        <v>100.4181</v>
      </c>
      <c r="J97" s="1">
        <v>100.70229999999999</v>
      </c>
      <c r="K97" s="1">
        <v>100.316</v>
      </c>
      <c r="L97" s="1">
        <v>101.0308</v>
      </c>
      <c r="M97" s="1">
        <v>100.8198</v>
      </c>
      <c r="N97" s="1">
        <v>341.50380000000001</v>
      </c>
      <c r="O97" s="1">
        <v>341.50380000000001</v>
      </c>
      <c r="P97" s="1">
        <v>341.50380000000001</v>
      </c>
      <c r="Q97" s="1">
        <v>341.50380000000001</v>
      </c>
      <c r="R97" s="1">
        <v>341.50380000000001</v>
      </c>
      <c r="S97" s="1">
        <v>341.50380000000001</v>
      </c>
      <c r="T97" s="1">
        <f t="shared" si="7"/>
        <v>0.29460000000003106</v>
      </c>
      <c r="U97" s="1">
        <f t="shared" si="8"/>
        <v>0.55380000000002383</v>
      </c>
      <c r="V97" s="1">
        <f t="shared" si="9"/>
        <v>0.42550000000002797</v>
      </c>
      <c r="W97" s="1">
        <f t="shared" si="10"/>
        <v>0.66330000000002087</v>
      </c>
      <c r="X97" s="1">
        <f t="shared" si="11"/>
        <v>0.30880000000001928</v>
      </c>
      <c r="Y97" s="1">
        <f t="shared" si="12"/>
        <v>0.49150000000003047</v>
      </c>
      <c r="Z97" s="1">
        <f t="shared" si="13"/>
        <v>0.45625000000002558</v>
      </c>
      <c r="AB97" s="1">
        <v>0.85880299999999998</v>
      </c>
      <c r="AD97" s="1">
        <v>287.7199</v>
      </c>
      <c r="AE97" s="1">
        <v>0.27999360000000001</v>
      </c>
      <c r="AF97" s="1">
        <v>1.6133930000000001</v>
      </c>
      <c r="AG97" s="1">
        <v>1.6206529999999999</v>
      </c>
    </row>
    <row r="98" spans="1:33">
      <c r="A98" s="8">
        <v>1945</v>
      </c>
      <c r="B98" s="1">
        <v>240.2732</v>
      </c>
      <c r="C98" s="1">
        <v>240.58920000000001</v>
      </c>
      <c r="D98" s="1">
        <v>240.52799999999999</v>
      </c>
      <c r="E98" s="1">
        <v>240.29750000000001</v>
      </c>
      <c r="F98" s="1">
        <v>239.95949999999999</v>
      </c>
      <c r="G98" s="1">
        <v>240.32069999999999</v>
      </c>
      <c r="H98" s="1">
        <v>100.7791</v>
      </c>
      <c r="I98" s="1">
        <v>100.5445</v>
      </c>
      <c r="J98" s="1">
        <v>100.675</v>
      </c>
      <c r="K98" s="1">
        <v>100.7885</v>
      </c>
      <c r="L98" s="1">
        <v>101.0928</v>
      </c>
      <c r="M98" s="1">
        <v>100.6382</v>
      </c>
      <c r="N98" s="1">
        <v>341.57220000000001</v>
      </c>
      <c r="O98" s="1">
        <v>341.57220000000001</v>
      </c>
      <c r="P98" s="1">
        <v>341.57220000000001</v>
      </c>
      <c r="Q98" s="1">
        <v>341.57220000000001</v>
      </c>
      <c r="R98" s="1">
        <v>341.57220000000001</v>
      </c>
      <c r="S98" s="1">
        <v>341.57220000000001</v>
      </c>
      <c r="T98" s="1">
        <f t="shared" si="7"/>
        <v>0.51990000000000691</v>
      </c>
      <c r="U98" s="1">
        <f t="shared" si="8"/>
        <v>0.43850000000000477</v>
      </c>
      <c r="V98" s="1">
        <f t="shared" si="9"/>
        <v>0.36920000000000641</v>
      </c>
      <c r="W98" s="1">
        <f t="shared" si="10"/>
        <v>0.48619999999999663</v>
      </c>
      <c r="X98" s="1">
        <f t="shared" si="11"/>
        <v>0.51990000000000691</v>
      </c>
      <c r="Y98" s="1">
        <f t="shared" si="12"/>
        <v>0.61330000000003793</v>
      </c>
      <c r="Z98" s="1">
        <f t="shared" si="13"/>
        <v>0.49116666666667658</v>
      </c>
      <c r="AB98" s="1">
        <v>0.90437299999999998</v>
      </c>
      <c r="AD98" s="1">
        <v>287.72019999999998</v>
      </c>
      <c r="AE98" s="1">
        <v>0.28021550000000001</v>
      </c>
      <c r="AF98" s="1">
        <v>1.6649910000000001</v>
      </c>
      <c r="AG98" s="1">
        <v>1.9610019999999999</v>
      </c>
    </row>
    <row r="99" spans="1:33">
      <c r="A99" s="8">
        <v>1946</v>
      </c>
      <c r="B99" s="1">
        <v>240.3801</v>
      </c>
      <c r="C99" s="1">
        <v>239.8879</v>
      </c>
      <c r="D99" s="1">
        <v>240.2645</v>
      </c>
      <c r="E99" s="1">
        <v>240.20230000000001</v>
      </c>
      <c r="F99" s="1">
        <v>240.4015</v>
      </c>
      <c r="G99" s="1">
        <v>240.35749999999999</v>
      </c>
      <c r="H99" s="1">
        <v>100.8421</v>
      </c>
      <c r="I99" s="1">
        <v>100.8879</v>
      </c>
      <c r="J99" s="1">
        <v>100.8459</v>
      </c>
      <c r="K99" s="1">
        <v>101.1951</v>
      </c>
      <c r="L99" s="1">
        <v>100.8548</v>
      </c>
      <c r="M99" s="1">
        <v>100.48650000000001</v>
      </c>
      <c r="N99" s="1">
        <v>341.6087</v>
      </c>
      <c r="O99" s="1">
        <v>341.6087</v>
      </c>
      <c r="P99" s="1">
        <v>341.6087</v>
      </c>
      <c r="Q99" s="1">
        <v>341.6087</v>
      </c>
      <c r="R99" s="1">
        <v>341.6087</v>
      </c>
      <c r="S99" s="1">
        <v>341.6087</v>
      </c>
      <c r="T99" s="1">
        <f t="shared" si="7"/>
        <v>0.38649999999998386</v>
      </c>
      <c r="U99" s="1">
        <f t="shared" si="8"/>
        <v>0.83289999999999509</v>
      </c>
      <c r="V99" s="1">
        <f t="shared" si="9"/>
        <v>0.49830000000000041</v>
      </c>
      <c r="W99" s="1">
        <f t="shared" si="10"/>
        <v>0.21129999999999427</v>
      </c>
      <c r="X99" s="1">
        <f t="shared" si="11"/>
        <v>0.35239999999998872</v>
      </c>
      <c r="Y99" s="1">
        <f t="shared" si="12"/>
        <v>0.76470000000000482</v>
      </c>
      <c r="Z99" s="1">
        <f t="shared" si="13"/>
        <v>0.50768333333332782</v>
      </c>
      <c r="AB99" s="1">
        <v>0.92503000000000002</v>
      </c>
      <c r="AD99" s="1">
        <v>287.69150000000002</v>
      </c>
      <c r="AE99" s="1">
        <v>0.25154300000000002</v>
      </c>
      <c r="AF99" s="1">
        <v>1.7731760000000001</v>
      </c>
      <c r="AG99" s="1">
        <v>1.5637829999999999</v>
      </c>
    </row>
    <row r="100" spans="1:33">
      <c r="A100" s="8">
        <v>1947</v>
      </c>
      <c r="B100" s="1">
        <v>240.18889999999999</v>
      </c>
      <c r="C100" s="1">
        <v>240.155</v>
      </c>
      <c r="D100" s="1">
        <v>240.17019999999999</v>
      </c>
      <c r="E100" s="1">
        <v>240.178</v>
      </c>
      <c r="F100" s="1">
        <v>240.33070000000001</v>
      </c>
      <c r="G100" s="1">
        <v>240.42420000000001</v>
      </c>
      <c r="H100" s="1">
        <v>100.8546</v>
      </c>
      <c r="I100" s="1">
        <v>101.3809</v>
      </c>
      <c r="J100" s="1">
        <v>100.72110000000001</v>
      </c>
      <c r="K100" s="1">
        <v>101.2393</v>
      </c>
      <c r="L100" s="1">
        <v>100.9248</v>
      </c>
      <c r="M100" s="1">
        <v>100.9311</v>
      </c>
      <c r="N100" s="1">
        <v>341.67529999999999</v>
      </c>
      <c r="O100" s="1">
        <v>341.67529999999999</v>
      </c>
      <c r="P100" s="1">
        <v>341.67529999999999</v>
      </c>
      <c r="Q100" s="1">
        <v>341.67529999999999</v>
      </c>
      <c r="R100" s="1">
        <v>341.67529999999999</v>
      </c>
      <c r="S100" s="1">
        <v>341.67529999999999</v>
      </c>
      <c r="T100" s="1">
        <f t="shared" si="7"/>
        <v>0.63179999999999836</v>
      </c>
      <c r="U100" s="1">
        <f t="shared" si="8"/>
        <v>0.13939999999999486</v>
      </c>
      <c r="V100" s="1">
        <f t="shared" si="9"/>
        <v>0.78399999999999181</v>
      </c>
      <c r="W100" s="1">
        <f t="shared" si="10"/>
        <v>0.25799999999998136</v>
      </c>
      <c r="X100" s="1">
        <f t="shared" si="11"/>
        <v>0.41979999999998086</v>
      </c>
      <c r="Y100" s="1">
        <f t="shared" si="12"/>
        <v>0.31999999999996476</v>
      </c>
      <c r="Z100" s="1">
        <f t="shared" si="13"/>
        <v>0.42549999999998533</v>
      </c>
      <c r="AB100" s="1">
        <v>0.95257000000000003</v>
      </c>
      <c r="AD100" s="1">
        <v>287.71300000000002</v>
      </c>
      <c r="AE100" s="1">
        <v>0.27294109999999999</v>
      </c>
      <c r="AF100" s="1">
        <v>1.677583</v>
      </c>
      <c r="AG100" s="1">
        <v>1.4817480000000001</v>
      </c>
    </row>
    <row r="101" spans="1:33">
      <c r="A101" s="8">
        <v>1948</v>
      </c>
      <c r="B101" s="1">
        <v>240.40690000000001</v>
      </c>
      <c r="C101" s="1">
        <v>240.34450000000001</v>
      </c>
      <c r="D101" s="1">
        <v>240.2628</v>
      </c>
      <c r="E101" s="1">
        <v>240.0609</v>
      </c>
      <c r="F101" s="1">
        <v>240.37389999999999</v>
      </c>
      <c r="G101" s="1">
        <v>240.33090000000001</v>
      </c>
      <c r="H101" s="1">
        <v>100.67489999999999</v>
      </c>
      <c r="I101" s="1">
        <v>101.1474</v>
      </c>
      <c r="J101" s="1">
        <v>100.7283</v>
      </c>
      <c r="K101" s="1">
        <v>101.1824</v>
      </c>
      <c r="L101" s="1">
        <v>100.9687</v>
      </c>
      <c r="M101" s="1">
        <v>100.7942</v>
      </c>
      <c r="N101" s="1">
        <v>341.69709999999998</v>
      </c>
      <c r="O101" s="1">
        <v>341.69709999999998</v>
      </c>
      <c r="P101" s="1">
        <v>341.69709999999998</v>
      </c>
      <c r="Q101" s="1">
        <v>341.69709999999998</v>
      </c>
      <c r="R101" s="1">
        <v>341.69709999999998</v>
      </c>
      <c r="S101" s="1">
        <v>341.69709999999998</v>
      </c>
      <c r="T101" s="1">
        <f t="shared" si="7"/>
        <v>0.61529999999999063</v>
      </c>
      <c r="U101" s="1">
        <f t="shared" si="8"/>
        <v>0.2051999999999623</v>
      </c>
      <c r="V101" s="1">
        <f t="shared" si="9"/>
        <v>0.70599999999998886</v>
      </c>
      <c r="W101" s="1">
        <f t="shared" si="10"/>
        <v>0.45379999999997267</v>
      </c>
      <c r="X101" s="1">
        <f t="shared" si="11"/>
        <v>0.35449999999997317</v>
      </c>
      <c r="Y101" s="1">
        <f t="shared" si="12"/>
        <v>0.57199999999997431</v>
      </c>
      <c r="Z101" s="1">
        <f t="shared" si="13"/>
        <v>0.48446666666664367</v>
      </c>
      <c r="AB101" s="1">
        <v>0.99968400000000002</v>
      </c>
      <c r="AD101" s="1">
        <v>287.73020000000002</v>
      </c>
      <c r="AE101" s="1">
        <v>0.29008410000000001</v>
      </c>
      <c r="AF101" s="1">
        <v>1.642652</v>
      </c>
      <c r="AG101" s="1">
        <v>1.72292</v>
      </c>
    </row>
    <row r="102" spans="1:33">
      <c r="A102" s="8">
        <v>1949</v>
      </c>
      <c r="B102" s="1">
        <v>240.52330000000001</v>
      </c>
      <c r="C102" s="1">
        <v>240.1208</v>
      </c>
      <c r="D102" s="1">
        <v>240.44800000000001</v>
      </c>
      <c r="E102" s="1">
        <v>240.2064</v>
      </c>
      <c r="F102" s="1">
        <v>239.88390000000001</v>
      </c>
      <c r="G102" s="1">
        <v>239.9091</v>
      </c>
      <c r="H102" s="1">
        <v>100.8792</v>
      </c>
      <c r="I102" s="1">
        <v>101.0068</v>
      </c>
      <c r="J102" s="1">
        <v>100.7424</v>
      </c>
      <c r="K102" s="1">
        <v>101.2226</v>
      </c>
      <c r="L102" s="1">
        <v>101.4362</v>
      </c>
      <c r="M102" s="1">
        <v>101.4568</v>
      </c>
      <c r="N102" s="1">
        <v>341.68090000000001</v>
      </c>
      <c r="O102" s="1">
        <v>341.68090000000001</v>
      </c>
      <c r="P102" s="1">
        <v>341.68090000000001</v>
      </c>
      <c r="Q102" s="1">
        <v>341.68090000000001</v>
      </c>
      <c r="R102" s="1">
        <v>341.68090000000001</v>
      </c>
      <c r="S102" s="1">
        <v>341.68090000000001</v>
      </c>
      <c r="T102" s="1">
        <f t="shared" si="7"/>
        <v>0.27840000000000487</v>
      </c>
      <c r="U102" s="1">
        <f t="shared" si="8"/>
        <v>0.55330000000000723</v>
      </c>
      <c r="V102" s="1">
        <f t="shared" si="9"/>
        <v>0.49049999999999727</v>
      </c>
      <c r="W102" s="1">
        <f t="shared" si="10"/>
        <v>0.25190000000000623</v>
      </c>
      <c r="X102" s="1">
        <f t="shared" si="11"/>
        <v>0.36080000000001178</v>
      </c>
      <c r="Y102" s="1">
        <f t="shared" si="12"/>
        <v>0.31500000000002615</v>
      </c>
      <c r="Z102" s="1">
        <f t="shared" si="13"/>
        <v>0.37498333333334227</v>
      </c>
      <c r="AB102" s="1">
        <v>0.94820400000000005</v>
      </c>
      <c r="AD102" s="1">
        <v>287.71120000000002</v>
      </c>
      <c r="AE102" s="1">
        <v>0.27106619999999998</v>
      </c>
      <c r="AF102" s="1">
        <v>1.7466349999999999</v>
      </c>
      <c r="AG102" s="1">
        <v>1.7029000000000001</v>
      </c>
    </row>
    <row r="103" spans="1:33">
      <c r="A103" s="8">
        <v>1950</v>
      </c>
      <c r="B103" s="1">
        <v>240.51</v>
      </c>
      <c r="C103" s="1">
        <v>239.9915</v>
      </c>
      <c r="D103" s="1">
        <v>240.39330000000001</v>
      </c>
      <c r="E103" s="1">
        <v>240.36920000000001</v>
      </c>
      <c r="F103" s="1">
        <v>239.90969999999999</v>
      </c>
      <c r="G103" s="1">
        <v>240.47069999999999</v>
      </c>
      <c r="H103" s="1">
        <v>100.3788</v>
      </c>
      <c r="I103" s="1">
        <v>101.3526</v>
      </c>
      <c r="J103" s="1">
        <v>100.7462</v>
      </c>
      <c r="K103" s="1">
        <v>100.6692</v>
      </c>
      <c r="L103" s="1">
        <v>101.2581</v>
      </c>
      <c r="M103" s="1">
        <v>100.82089999999999</v>
      </c>
      <c r="N103" s="1">
        <v>341.61860000000001</v>
      </c>
      <c r="O103" s="1">
        <v>341.61860000000001</v>
      </c>
      <c r="P103" s="1">
        <v>341.61860000000001</v>
      </c>
      <c r="Q103" s="1">
        <v>341.61860000000001</v>
      </c>
      <c r="R103" s="1">
        <v>341.61860000000001</v>
      </c>
      <c r="S103" s="1">
        <v>341.61860000000001</v>
      </c>
      <c r="T103" s="1">
        <f t="shared" si="7"/>
        <v>0.72980000000001155</v>
      </c>
      <c r="U103" s="1">
        <f t="shared" si="8"/>
        <v>0.27450000000001751</v>
      </c>
      <c r="V103" s="1">
        <f t="shared" si="9"/>
        <v>0.47910000000001673</v>
      </c>
      <c r="W103" s="1">
        <f t="shared" si="10"/>
        <v>0.58020000000001914</v>
      </c>
      <c r="X103" s="1">
        <f t="shared" si="11"/>
        <v>0.45080000000001519</v>
      </c>
      <c r="Y103" s="1">
        <f t="shared" si="12"/>
        <v>0.3270000000000266</v>
      </c>
      <c r="Z103" s="1">
        <f t="shared" si="13"/>
        <v>0.47356666666668445</v>
      </c>
      <c r="AB103" s="1">
        <v>0.93674000000000002</v>
      </c>
      <c r="AD103" s="1">
        <v>287.71339999999998</v>
      </c>
      <c r="AE103" s="1">
        <v>0.27322610000000003</v>
      </c>
      <c r="AF103" s="1">
        <v>1.746947</v>
      </c>
      <c r="AG103" s="1">
        <v>1.7382470000000001</v>
      </c>
    </row>
    <row r="104" spans="1:33">
      <c r="A104" s="8">
        <v>1951</v>
      </c>
      <c r="B104" s="1">
        <v>240.2989</v>
      </c>
      <c r="C104" s="1">
        <v>240.02279999999999</v>
      </c>
      <c r="D104" s="1">
        <v>240.4477</v>
      </c>
      <c r="E104" s="1">
        <v>240.08879999999999</v>
      </c>
      <c r="F104" s="1">
        <v>240.1875</v>
      </c>
      <c r="G104" s="1">
        <v>240.16220000000001</v>
      </c>
      <c r="H104" s="1">
        <v>100.7153</v>
      </c>
      <c r="I104" s="1">
        <v>101.02209999999999</v>
      </c>
      <c r="J104" s="1">
        <v>100.7573</v>
      </c>
      <c r="K104" s="1">
        <v>100.8647</v>
      </c>
      <c r="L104" s="1">
        <v>100.78319999999999</v>
      </c>
      <c r="M104" s="1">
        <v>100.8706</v>
      </c>
      <c r="N104" s="1">
        <v>341.54239999999999</v>
      </c>
      <c r="O104" s="1">
        <v>341.54239999999999</v>
      </c>
      <c r="P104" s="1">
        <v>341.54239999999999</v>
      </c>
      <c r="Q104" s="1">
        <v>341.54239999999999</v>
      </c>
      <c r="R104" s="1">
        <v>341.54239999999999</v>
      </c>
      <c r="S104" s="1">
        <v>341.54239999999999</v>
      </c>
      <c r="T104" s="1">
        <f t="shared" si="7"/>
        <v>0.5281999999999698</v>
      </c>
      <c r="U104" s="1">
        <f t="shared" si="8"/>
        <v>0.49750000000000227</v>
      </c>
      <c r="V104" s="1">
        <f t="shared" si="9"/>
        <v>0.33740000000000236</v>
      </c>
      <c r="W104" s="1">
        <f t="shared" si="10"/>
        <v>0.58889999999999532</v>
      </c>
      <c r="X104" s="1">
        <f t="shared" si="11"/>
        <v>0.57169999999999277</v>
      </c>
      <c r="Y104" s="1">
        <f t="shared" si="12"/>
        <v>0.50959999999997763</v>
      </c>
      <c r="Z104" s="1">
        <f t="shared" si="13"/>
        <v>0.50554999999999006</v>
      </c>
      <c r="AB104" s="1">
        <v>0.92983300000000002</v>
      </c>
      <c r="AD104" s="1">
        <v>287.67649999999998</v>
      </c>
      <c r="AE104" s="1">
        <v>0.2363055</v>
      </c>
      <c r="AF104" s="1">
        <v>1.830795</v>
      </c>
      <c r="AG104" s="1">
        <v>1.8284720000000001</v>
      </c>
    </row>
    <row r="105" spans="1:33">
      <c r="A105" s="8">
        <v>1952</v>
      </c>
      <c r="B105" s="1">
        <v>240.15430000000001</v>
      </c>
      <c r="C105" s="1">
        <v>239.90209999999999</v>
      </c>
      <c r="D105" s="1">
        <v>240.06229999999999</v>
      </c>
      <c r="E105" s="1">
        <v>240.1183</v>
      </c>
      <c r="F105" s="1">
        <v>240.10919999999999</v>
      </c>
      <c r="G105" s="1">
        <v>239.893</v>
      </c>
      <c r="H105" s="1">
        <v>100.87520000000001</v>
      </c>
      <c r="I105" s="1">
        <v>101.2757</v>
      </c>
      <c r="J105" s="1">
        <v>101.25620000000001</v>
      </c>
      <c r="K105" s="1">
        <v>101.14570000000001</v>
      </c>
      <c r="L105" s="1">
        <v>100.8712</v>
      </c>
      <c r="M105" s="1">
        <v>101.30710000000001</v>
      </c>
      <c r="N105" s="1">
        <v>341.54180000000002</v>
      </c>
      <c r="O105" s="1">
        <v>341.54180000000002</v>
      </c>
      <c r="P105" s="1">
        <v>341.54180000000002</v>
      </c>
      <c r="Q105" s="1">
        <v>341.54180000000002</v>
      </c>
      <c r="R105" s="1">
        <v>341.54180000000002</v>
      </c>
      <c r="S105" s="1">
        <v>341.54180000000002</v>
      </c>
      <c r="T105" s="1">
        <f t="shared" si="7"/>
        <v>0.51230000000001041</v>
      </c>
      <c r="U105" s="1">
        <f t="shared" si="8"/>
        <v>0.36400000000003274</v>
      </c>
      <c r="V105" s="1">
        <f t="shared" si="9"/>
        <v>0.22330000000002315</v>
      </c>
      <c r="W105" s="1">
        <f t="shared" si="10"/>
        <v>0.27780000000001337</v>
      </c>
      <c r="X105" s="1">
        <f t="shared" si="11"/>
        <v>0.56140000000004875</v>
      </c>
      <c r="Y105" s="1">
        <f t="shared" si="12"/>
        <v>0.34170000000003142</v>
      </c>
      <c r="Z105" s="1">
        <f t="shared" si="13"/>
        <v>0.38008333333335997</v>
      </c>
      <c r="AB105" s="1">
        <v>0.90262900000000001</v>
      </c>
      <c r="AD105" s="1">
        <v>287.65690000000001</v>
      </c>
      <c r="AE105" s="1">
        <v>0.21665229999999999</v>
      </c>
      <c r="AF105" s="1">
        <v>1.813699</v>
      </c>
      <c r="AG105" s="1">
        <v>1.908992</v>
      </c>
    </row>
    <row r="106" spans="1:33">
      <c r="A106" s="8">
        <v>1953</v>
      </c>
      <c r="B106" s="1">
        <v>240.2508</v>
      </c>
      <c r="C106" s="1">
        <v>240.1797</v>
      </c>
      <c r="D106" s="1">
        <v>240.11420000000001</v>
      </c>
      <c r="E106" s="1">
        <v>240.13829999999999</v>
      </c>
      <c r="F106" s="1">
        <v>239.80889999999999</v>
      </c>
      <c r="G106" s="1">
        <v>240.09880000000001</v>
      </c>
      <c r="H106" s="1">
        <v>100.74420000000001</v>
      </c>
      <c r="I106" s="1">
        <v>100.6574</v>
      </c>
      <c r="J106" s="1">
        <v>101.14230000000001</v>
      </c>
      <c r="K106" s="1">
        <v>100.87739999999999</v>
      </c>
      <c r="L106" s="1">
        <v>101.1849</v>
      </c>
      <c r="M106" s="1">
        <v>101.4447</v>
      </c>
      <c r="N106" s="1">
        <v>341.5095</v>
      </c>
      <c r="O106" s="1">
        <v>341.5095</v>
      </c>
      <c r="P106" s="1">
        <v>341.5095</v>
      </c>
      <c r="Q106" s="1">
        <v>341.5095</v>
      </c>
      <c r="R106" s="1">
        <v>341.5095</v>
      </c>
      <c r="S106" s="1">
        <v>341.5095</v>
      </c>
      <c r="T106" s="1">
        <f t="shared" si="7"/>
        <v>0.51449999999999818</v>
      </c>
      <c r="U106" s="1">
        <f t="shared" si="8"/>
        <v>0.67240000000001032</v>
      </c>
      <c r="V106" s="1">
        <f t="shared" si="9"/>
        <v>0.2529999999999859</v>
      </c>
      <c r="W106" s="1">
        <f t="shared" si="10"/>
        <v>0.49380000000002156</v>
      </c>
      <c r="X106" s="1">
        <f t="shared" si="11"/>
        <v>0.5157000000000096</v>
      </c>
      <c r="Y106" s="1">
        <f t="shared" si="12"/>
        <v>-3.4000000000020236E-2</v>
      </c>
      <c r="Z106" s="1">
        <f t="shared" si="13"/>
        <v>0.40256666666666757</v>
      </c>
      <c r="AB106" s="1">
        <v>0.90068099999999995</v>
      </c>
      <c r="AD106" s="1">
        <v>287.68169999999998</v>
      </c>
      <c r="AE106" s="1">
        <v>0.24142179999999999</v>
      </c>
      <c r="AF106" s="1">
        <v>1.78939</v>
      </c>
      <c r="AG106" s="1">
        <v>1.5788979999999999</v>
      </c>
    </row>
    <row r="107" spans="1:33">
      <c r="A107" s="8">
        <v>1954</v>
      </c>
      <c r="B107" s="1">
        <v>240.1353</v>
      </c>
      <c r="C107" s="1">
        <v>239.8262</v>
      </c>
      <c r="D107" s="1">
        <v>240.06659999999999</v>
      </c>
      <c r="E107" s="1">
        <v>239.98830000000001</v>
      </c>
      <c r="F107" s="1">
        <v>239.8152</v>
      </c>
      <c r="G107" s="1">
        <v>239.83019999999999</v>
      </c>
      <c r="H107" s="1">
        <v>100.95959999999999</v>
      </c>
      <c r="I107" s="1">
        <v>100.98180000000001</v>
      </c>
      <c r="J107" s="1">
        <v>100.66119999999999</v>
      </c>
      <c r="K107" s="1">
        <v>100.839</v>
      </c>
      <c r="L107" s="1">
        <v>101.0372</v>
      </c>
      <c r="M107" s="1">
        <v>101.0637</v>
      </c>
      <c r="N107" s="1">
        <v>341.51459999999997</v>
      </c>
      <c r="O107" s="1">
        <v>341.51459999999997</v>
      </c>
      <c r="P107" s="1">
        <v>341.51459999999997</v>
      </c>
      <c r="Q107" s="1">
        <v>341.51459999999997</v>
      </c>
      <c r="R107" s="1">
        <v>341.51459999999997</v>
      </c>
      <c r="S107" s="1">
        <v>341.51459999999997</v>
      </c>
      <c r="T107" s="1">
        <f t="shared" si="7"/>
        <v>0.41969999999997754</v>
      </c>
      <c r="U107" s="1">
        <f t="shared" si="8"/>
        <v>0.70659999999995193</v>
      </c>
      <c r="V107" s="1">
        <f t="shared" si="9"/>
        <v>0.78679999999997108</v>
      </c>
      <c r="W107" s="1">
        <f t="shared" si="10"/>
        <v>0.68729999999996494</v>
      </c>
      <c r="X107" s="1">
        <f t="shared" si="11"/>
        <v>0.66219999999998436</v>
      </c>
      <c r="Y107" s="1">
        <f t="shared" si="12"/>
        <v>0.62069999999999936</v>
      </c>
      <c r="Z107" s="1">
        <f t="shared" si="13"/>
        <v>0.64721666666664157</v>
      </c>
      <c r="AB107" s="1">
        <v>0.91840599999999994</v>
      </c>
      <c r="AD107" s="1">
        <v>287.6635</v>
      </c>
      <c r="AE107" s="1">
        <v>0.2232046</v>
      </c>
      <c r="AF107" s="1">
        <v>1.857523</v>
      </c>
      <c r="AG107" s="1">
        <v>1.8331059999999999</v>
      </c>
    </row>
    <row r="108" spans="1:33">
      <c r="A108" s="8">
        <v>1955</v>
      </c>
      <c r="B108" s="1">
        <v>240.43989999999999</v>
      </c>
      <c r="C108" s="1">
        <v>240.40219999999999</v>
      </c>
      <c r="D108" s="1">
        <v>240.4708</v>
      </c>
      <c r="E108" s="1">
        <v>240.25470000000001</v>
      </c>
      <c r="F108" s="1">
        <v>239.97049999999999</v>
      </c>
      <c r="G108" s="1">
        <v>240.018</v>
      </c>
      <c r="H108" s="1">
        <v>100.7625</v>
      </c>
      <c r="I108" s="1">
        <v>100.7611</v>
      </c>
      <c r="J108" s="1">
        <v>100.5472</v>
      </c>
      <c r="K108" s="1">
        <v>100.6302</v>
      </c>
      <c r="L108" s="1">
        <v>100.76390000000001</v>
      </c>
      <c r="M108" s="1">
        <v>101.2103</v>
      </c>
      <c r="N108" s="1">
        <v>341.54239999999999</v>
      </c>
      <c r="O108" s="1">
        <v>341.54239999999999</v>
      </c>
      <c r="P108" s="1">
        <v>341.54239999999999</v>
      </c>
      <c r="Q108" s="1">
        <v>341.54239999999999</v>
      </c>
      <c r="R108" s="1">
        <v>341.54239999999999</v>
      </c>
      <c r="S108" s="1">
        <v>341.54239999999999</v>
      </c>
      <c r="T108" s="1">
        <f t="shared" si="7"/>
        <v>0.34000000000000341</v>
      </c>
      <c r="U108" s="1">
        <f t="shared" si="8"/>
        <v>0.379099999999994</v>
      </c>
      <c r="V108" s="1">
        <f t="shared" si="9"/>
        <v>0.52439999999998577</v>
      </c>
      <c r="W108" s="1">
        <f t="shared" si="10"/>
        <v>0.65749999999997044</v>
      </c>
      <c r="X108" s="1">
        <f t="shared" si="11"/>
        <v>0.80799999999999272</v>
      </c>
      <c r="Y108" s="1">
        <f t="shared" si="12"/>
        <v>0.31409999999996785</v>
      </c>
      <c r="Z108" s="1">
        <f t="shared" si="13"/>
        <v>0.5038499999999857</v>
      </c>
      <c r="AB108" s="1">
        <v>0.99396499999999999</v>
      </c>
      <c r="AD108" s="1">
        <v>287.7217</v>
      </c>
      <c r="AE108" s="1">
        <v>0.2812846</v>
      </c>
      <c r="AF108" s="1">
        <v>1.8466549999999999</v>
      </c>
      <c r="AG108" s="1">
        <v>1.9632879999999999</v>
      </c>
    </row>
    <row r="109" spans="1:33">
      <c r="A109" s="8">
        <v>1956</v>
      </c>
      <c r="B109" s="1">
        <v>240.27019999999999</v>
      </c>
      <c r="C109" s="1">
        <v>240.03450000000001</v>
      </c>
      <c r="D109" s="1">
        <v>240.10659999999999</v>
      </c>
      <c r="E109" s="1">
        <v>240.22839999999999</v>
      </c>
      <c r="F109" s="1">
        <v>239.63839999999999</v>
      </c>
      <c r="G109" s="1">
        <v>239.7912</v>
      </c>
      <c r="H109" s="1">
        <v>100.70310000000001</v>
      </c>
      <c r="I109" s="1">
        <v>100.8275</v>
      </c>
      <c r="J109" s="1">
        <v>100.9271</v>
      </c>
      <c r="K109" s="1">
        <v>100.9641</v>
      </c>
      <c r="L109" s="1">
        <v>101.1395</v>
      </c>
      <c r="M109" s="1">
        <v>101.28360000000001</v>
      </c>
      <c r="N109" s="1">
        <v>341.68700000000001</v>
      </c>
      <c r="O109" s="1">
        <v>341.68700000000001</v>
      </c>
      <c r="P109" s="1">
        <v>341.68700000000001</v>
      </c>
      <c r="Q109" s="1">
        <v>341.68700000000001</v>
      </c>
      <c r="R109" s="1">
        <v>341.68700000000001</v>
      </c>
      <c r="S109" s="1">
        <v>341.68700000000001</v>
      </c>
      <c r="T109" s="1">
        <f t="shared" si="7"/>
        <v>0.7137000000000171</v>
      </c>
      <c r="U109" s="1">
        <f t="shared" si="8"/>
        <v>0.82500000000001705</v>
      </c>
      <c r="V109" s="1">
        <f t="shared" si="9"/>
        <v>0.65330000000002997</v>
      </c>
      <c r="W109" s="1">
        <f t="shared" si="10"/>
        <v>0.49450000000001637</v>
      </c>
      <c r="X109" s="1">
        <f t="shared" si="11"/>
        <v>0.90910000000002356</v>
      </c>
      <c r="Y109" s="1">
        <f t="shared" si="12"/>
        <v>0.61220000000000141</v>
      </c>
      <c r="Z109" s="1">
        <f t="shared" si="13"/>
        <v>0.70130000000001758</v>
      </c>
      <c r="AB109" s="1">
        <v>1.10582</v>
      </c>
      <c r="AD109" s="1">
        <v>287.70549999999997</v>
      </c>
      <c r="AE109" s="1">
        <v>0.26510040000000001</v>
      </c>
      <c r="AF109" s="1">
        <v>1.8425039999999999</v>
      </c>
      <c r="AG109" s="1">
        <v>1.9256759999999999</v>
      </c>
    </row>
    <row r="110" spans="1:33">
      <c r="A110" s="8">
        <v>1957</v>
      </c>
      <c r="B110" s="1">
        <v>240.31450000000001</v>
      </c>
      <c r="C110" s="1">
        <v>240.0993</v>
      </c>
      <c r="D110" s="1">
        <v>240.49520000000001</v>
      </c>
      <c r="E110" s="1">
        <v>240.2371</v>
      </c>
      <c r="F110" s="1">
        <v>240.10069999999999</v>
      </c>
      <c r="G110" s="1">
        <v>239.7072</v>
      </c>
      <c r="H110" s="1">
        <v>100.6807</v>
      </c>
      <c r="I110" s="1">
        <v>101.2705</v>
      </c>
      <c r="J110" s="1">
        <v>101.0766</v>
      </c>
      <c r="K110" s="1">
        <v>100.90130000000001</v>
      </c>
      <c r="L110" s="1">
        <v>101.27630000000001</v>
      </c>
      <c r="M110" s="1">
        <v>101.0671</v>
      </c>
      <c r="N110" s="1">
        <v>341.77960000000002</v>
      </c>
      <c r="O110" s="1">
        <v>341.77960000000002</v>
      </c>
      <c r="P110" s="1">
        <v>341.77960000000002</v>
      </c>
      <c r="Q110" s="1">
        <v>341.77960000000002</v>
      </c>
      <c r="R110" s="1">
        <v>341.77960000000002</v>
      </c>
      <c r="S110" s="1">
        <v>341.77960000000002</v>
      </c>
      <c r="T110" s="1">
        <f t="shared" si="7"/>
        <v>0.78440000000000509</v>
      </c>
      <c r="U110" s="1">
        <f t="shared" si="8"/>
        <v>0.40980000000001837</v>
      </c>
      <c r="V110" s="1">
        <f t="shared" si="9"/>
        <v>0.20780000000002019</v>
      </c>
      <c r="W110" s="1">
        <f t="shared" si="10"/>
        <v>0.64120000000002619</v>
      </c>
      <c r="X110" s="1">
        <f t="shared" si="11"/>
        <v>0.40260000000003515</v>
      </c>
      <c r="Y110" s="1">
        <f t="shared" si="12"/>
        <v>1.0053000000000338</v>
      </c>
      <c r="Z110" s="1">
        <f t="shared" si="13"/>
        <v>0.57518333333335647</v>
      </c>
      <c r="AB110" s="1">
        <v>1.1920299999999999</v>
      </c>
      <c r="AD110" s="1">
        <v>287.7346</v>
      </c>
      <c r="AE110" s="1">
        <v>0.29409639999999998</v>
      </c>
      <c r="AF110" s="1">
        <v>1.8946099999999999</v>
      </c>
      <c r="AG110" s="1">
        <v>1.6374679999999999</v>
      </c>
    </row>
    <row r="111" spans="1:33">
      <c r="A111" s="8">
        <v>1958</v>
      </c>
      <c r="B111" s="1">
        <v>240.22239999999999</v>
      </c>
      <c r="C111" s="1">
        <v>240.31139999999999</v>
      </c>
      <c r="D111" s="1">
        <v>240.05090000000001</v>
      </c>
      <c r="E111" s="1">
        <v>240.23599999999999</v>
      </c>
      <c r="F111" s="1">
        <v>240.13050000000001</v>
      </c>
      <c r="G111" s="1">
        <v>240.01920000000001</v>
      </c>
      <c r="H111" s="1">
        <v>100.843</v>
      </c>
      <c r="I111" s="1">
        <v>100.7787</v>
      </c>
      <c r="J111" s="1">
        <v>101.0001</v>
      </c>
      <c r="K111" s="1">
        <v>100.76909999999999</v>
      </c>
      <c r="L111" s="1">
        <v>100.62439999999999</v>
      </c>
      <c r="M111" s="1">
        <v>101.3644</v>
      </c>
      <c r="N111" s="1">
        <v>341.77449999999999</v>
      </c>
      <c r="O111" s="1">
        <v>341.77449999999999</v>
      </c>
      <c r="P111" s="1">
        <v>341.77449999999999</v>
      </c>
      <c r="Q111" s="1">
        <v>341.77449999999999</v>
      </c>
      <c r="R111" s="1">
        <v>341.77449999999999</v>
      </c>
      <c r="S111" s="1">
        <v>341.77449999999999</v>
      </c>
      <c r="T111" s="1">
        <f t="shared" si="7"/>
        <v>0.70909999999997808</v>
      </c>
      <c r="U111" s="1">
        <f t="shared" si="8"/>
        <v>0.68439999999998236</v>
      </c>
      <c r="V111" s="1">
        <f t="shared" si="9"/>
        <v>0.72349999999997294</v>
      </c>
      <c r="W111" s="1">
        <f t="shared" si="10"/>
        <v>0.76940000000001874</v>
      </c>
      <c r="X111" s="1">
        <f t="shared" si="11"/>
        <v>1.019599999999997</v>
      </c>
      <c r="Y111" s="1">
        <f t="shared" si="12"/>
        <v>0.39089999999998781</v>
      </c>
      <c r="Z111" s="1">
        <f t="shared" si="13"/>
        <v>0.71614999999998952</v>
      </c>
      <c r="AB111" s="1">
        <v>1.21177</v>
      </c>
      <c r="AD111" s="1">
        <v>287.77870000000001</v>
      </c>
      <c r="AE111" s="1">
        <v>0.3381999</v>
      </c>
      <c r="AF111" s="1">
        <v>1.9219569999999999</v>
      </c>
      <c r="AG111" s="1">
        <v>1.9393149999999999</v>
      </c>
    </row>
    <row r="112" spans="1:33">
      <c r="A112" s="8">
        <v>1959</v>
      </c>
      <c r="B112" s="1">
        <v>240.24250000000001</v>
      </c>
      <c r="C112" s="1">
        <v>240.0222</v>
      </c>
      <c r="D112" s="1">
        <v>239.98169999999999</v>
      </c>
      <c r="E112" s="1">
        <v>240.14830000000001</v>
      </c>
      <c r="F112" s="1">
        <v>240.3415</v>
      </c>
      <c r="G112" s="1">
        <v>240.44980000000001</v>
      </c>
      <c r="H112" s="1">
        <v>101.0089</v>
      </c>
      <c r="I112" s="1">
        <v>100.93259999999999</v>
      </c>
      <c r="J112" s="1">
        <v>101.3246</v>
      </c>
      <c r="K112" s="1">
        <v>100.9761</v>
      </c>
      <c r="L112" s="1">
        <v>101.0014</v>
      </c>
      <c r="M112" s="1">
        <v>100.92659999999999</v>
      </c>
      <c r="N112" s="1">
        <v>341.70049999999998</v>
      </c>
      <c r="O112" s="1">
        <v>341.70049999999998</v>
      </c>
      <c r="P112" s="1">
        <v>341.70049999999998</v>
      </c>
      <c r="Q112" s="1">
        <v>341.70049999999998</v>
      </c>
      <c r="R112" s="1">
        <v>341.70049999999998</v>
      </c>
      <c r="S112" s="1">
        <v>341.70049999999998</v>
      </c>
      <c r="T112" s="1">
        <f t="shared" si="7"/>
        <v>0.44909999999998718</v>
      </c>
      <c r="U112" s="1">
        <f t="shared" si="8"/>
        <v>0.74569999999999936</v>
      </c>
      <c r="V112" s="1">
        <f t="shared" si="9"/>
        <v>0.39419999999998367</v>
      </c>
      <c r="W112" s="1">
        <f t="shared" si="10"/>
        <v>0.5760999999999683</v>
      </c>
      <c r="X112" s="1">
        <f t="shared" si="11"/>
        <v>0.35759999999999081</v>
      </c>
      <c r="Y112" s="1">
        <f t="shared" si="12"/>
        <v>0.32409999999995875</v>
      </c>
      <c r="Z112" s="1">
        <f t="shared" si="13"/>
        <v>0.474466666666648</v>
      </c>
      <c r="AB112" s="1">
        <v>1.20228</v>
      </c>
      <c r="AD112" s="1">
        <v>287.76889999999997</v>
      </c>
      <c r="AE112" s="1">
        <v>0.32832899999999998</v>
      </c>
      <c r="AF112" s="1">
        <v>1.9262060000000001</v>
      </c>
      <c r="AG112" s="1">
        <v>1.574722</v>
      </c>
    </row>
    <row r="113" spans="1:33">
      <c r="A113" s="8">
        <v>1960</v>
      </c>
      <c r="B113" s="1">
        <v>240.03290000000001</v>
      </c>
      <c r="C113" s="1">
        <v>240.01419999999999</v>
      </c>
      <c r="D113" s="1">
        <v>240.0513</v>
      </c>
      <c r="E113" s="1">
        <v>240.066</v>
      </c>
      <c r="F113" s="1">
        <v>239.82230000000001</v>
      </c>
      <c r="G113" s="1">
        <v>239.9342</v>
      </c>
      <c r="H113" s="1">
        <v>101.24979999999999</v>
      </c>
      <c r="I113" s="1">
        <v>101.22450000000001</v>
      </c>
      <c r="J113" s="1">
        <v>101.1575</v>
      </c>
      <c r="K113" s="1">
        <v>101.4513</v>
      </c>
      <c r="L113" s="1">
        <v>101.22280000000001</v>
      </c>
      <c r="M113" s="1">
        <v>100.7838</v>
      </c>
      <c r="N113" s="1">
        <v>341.68270000000001</v>
      </c>
      <c r="O113" s="1">
        <v>341.68270000000001</v>
      </c>
      <c r="P113" s="1">
        <v>341.68270000000001</v>
      </c>
      <c r="Q113" s="1">
        <v>341.68270000000001</v>
      </c>
      <c r="R113" s="1">
        <v>341.68270000000001</v>
      </c>
      <c r="S113" s="1">
        <v>341.68270000000001</v>
      </c>
      <c r="T113" s="1">
        <f t="shared" si="7"/>
        <v>0.40000000000000568</v>
      </c>
      <c r="U113" s="1">
        <f t="shared" si="8"/>
        <v>0.44400000000001683</v>
      </c>
      <c r="V113" s="1">
        <f t="shared" si="9"/>
        <v>0.47390000000001464</v>
      </c>
      <c r="W113" s="1">
        <f t="shared" si="10"/>
        <v>0.16540000000000532</v>
      </c>
      <c r="X113" s="1">
        <f t="shared" si="11"/>
        <v>0.63759999999999195</v>
      </c>
      <c r="Y113" s="1">
        <f t="shared" si="12"/>
        <v>0.96470000000002187</v>
      </c>
      <c r="Z113" s="1">
        <f t="shared" si="13"/>
        <v>0.51426666666667609</v>
      </c>
      <c r="AB113" s="1">
        <v>1.0958699999999999</v>
      </c>
      <c r="AD113" s="1">
        <v>287.72199999999998</v>
      </c>
      <c r="AE113" s="1">
        <v>0.2813831</v>
      </c>
      <c r="AF113" s="1">
        <v>1.9932460000000001</v>
      </c>
      <c r="AG113" s="1">
        <v>1.9005030000000001</v>
      </c>
    </row>
    <row r="114" spans="1:33">
      <c r="A114" s="8">
        <v>1961</v>
      </c>
      <c r="B114" s="1">
        <v>239.77250000000001</v>
      </c>
      <c r="C114" s="1">
        <v>239.9751</v>
      </c>
      <c r="D114" s="1">
        <v>240.0703</v>
      </c>
      <c r="E114" s="1">
        <v>240.0102</v>
      </c>
      <c r="F114" s="1">
        <v>240.00659999999999</v>
      </c>
      <c r="G114" s="1">
        <v>239.6925</v>
      </c>
      <c r="H114" s="1">
        <v>101.7347</v>
      </c>
      <c r="I114" s="1">
        <v>101.366</v>
      </c>
      <c r="J114" s="1">
        <v>101.0488</v>
      </c>
      <c r="K114" s="1">
        <v>101.22499999999999</v>
      </c>
      <c r="L114" s="1">
        <v>101.0137</v>
      </c>
      <c r="M114" s="1">
        <v>101.5338</v>
      </c>
      <c r="N114" s="1">
        <v>341.59100000000001</v>
      </c>
      <c r="O114" s="1">
        <v>341.59100000000001</v>
      </c>
      <c r="P114" s="1">
        <v>341.59100000000001</v>
      </c>
      <c r="Q114" s="1">
        <v>341.59100000000001</v>
      </c>
      <c r="R114" s="1">
        <v>341.59100000000001</v>
      </c>
      <c r="S114" s="1">
        <v>341.59100000000001</v>
      </c>
      <c r="T114" s="1">
        <f t="shared" si="7"/>
        <v>8.3799999999996544E-2</v>
      </c>
      <c r="U114" s="1">
        <f t="shared" si="8"/>
        <v>0.2499000000000251</v>
      </c>
      <c r="V114" s="1">
        <f t="shared" si="9"/>
        <v>0.47190000000000509</v>
      </c>
      <c r="W114" s="1">
        <f t="shared" si="10"/>
        <v>0.35580000000001633</v>
      </c>
      <c r="X114" s="1">
        <f t="shared" si="11"/>
        <v>0.57070000000001642</v>
      </c>
      <c r="Y114" s="1">
        <f t="shared" si="12"/>
        <v>0.36470000000002756</v>
      </c>
      <c r="Z114" s="1">
        <f t="shared" si="13"/>
        <v>0.34946666666668119</v>
      </c>
      <c r="AB114" s="1">
        <v>0.90189399999999997</v>
      </c>
      <c r="AD114" s="1">
        <v>287.78769999999997</v>
      </c>
      <c r="AE114" s="1">
        <v>0.34702329999999998</v>
      </c>
      <c r="AF114" s="1">
        <v>2.0238879999999999</v>
      </c>
      <c r="AG114" s="1">
        <v>1.763916</v>
      </c>
    </row>
    <row r="115" spans="1:33">
      <c r="A115" s="8">
        <v>1962</v>
      </c>
      <c r="B115" s="1">
        <v>239.79599999999999</v>
      </c>
      <c r="C115" s="1">
        <v>239.91480000000001</v>
      </c>
      <c r="D115" s="1">
        <v>239.7859</v>
      </c>
      <c r="E115" s="1">
        <v>239.5993</v>
      </c>
      <c r="F115" s="1">
        <v>239.9211</v>
      </c>
      <c r="G115" s="1">
        <v>240.12309999999999</v>
      </c>
      <c r="H115" s="1">
        <v>101.3044</v>
      </c>
      <c r="I115" s="1">
        <v>101.2548</v>
      </c>
      <c r="J115" s="1">
        <v>101.13979999999999</v>
      </c>
      <c r="K115" s="1">
        <v>101.90779999999999</v>
      </c>
      <c r="L115" s="1">
        <v>101.4465</v>
      </c>
      <c r="M115" s="1">
        <v>101.3884</v>
      </c>
      <c r="N115" s="1">
        <v>341.53640000000001</v>
      </c>
      <c r="O115" s="1">
        <v>341.53640000000001</v>
      </c>
      <c r="P115" s="1">
        <v>341.53640000000001</v>
      </c>
      <c r="Q115" s="1">
        <v>341.53640000000001</v>
      </c>
      <c r="R115" s="1">
        <v>341.53640000000001</v>
      </c>
      <c r="S115" s="1">
        <v>341.53640000000001</v>
      </c>
      <c r="T115" s="1">
        <f t="shared" si="7"/>
        <v>0.43600000000003547</v>
      </c>
      <c r="U115" s="1">
        <f t="shared" si="8"/>
        <v>0.36680000000001201</v>
      </c>
      <c r="V115" s="1">
        <f t="shared" si="9"/>
        <v>0.61070000000003688</v>
      </c>
      <c r="W115" s="1">
        <f t="shared" si="10"/>
        <v>2.9300000000006321E-2</v>
      </c>
      <c r="X115" s="1">
        <f t="shared" si="11"/>
        <v>0.1688000000000045</v>
      </c>
      <c r="Y115" s="1">
        <f t="shared" si="12"/>
        <v>2.4900000000030786E-2</v>
      </c>
      <c r="Z115" s="1">
        <f t="shared" si="13"/>
        <v>0.27275000000002098</v>
      </c>
      <c r="AB115" s="1">
        <v>0.82534200000000002</v>
      </c>
      <c r="AD115" s="1">
        <v>287.7912</v>
      </c>
      <c r="AE115" s="1">
        <v>0.35055059999999999</v>
      </c>
      <c r="AF115" s="1">
        <v>2.0557110000000001</v>
      </c>
      <c r="AG115" s="1">
        <v>2.2065290000000002</v>
      </c>
    </row>
    <row r="116" spans="1:33">
      <c r="A116" s="8">
        <v>1963</v>
      </c>
      <c r="B116" s="1">
        <v>239.7989</v>
      </c>
      <c r="C116" s="1">
        <v>239.64109999999999</v>
      </c>
      <c r="D116" s="1">
        <v>239.53149999999999</v>
      </c>
      <c r="E116" s="1">
        <v>239.44239999999999</v>
      </c>
      <c r="F116" s="1">
        <v>239.4973</v>
      </c>
      <c r="G116" s="1">
        <v>239.64060000000001</v>
      </c>
      <c r="H116" s="1">
        <v>102.375</v>
      </c>
      <c r="I116" s="1">
        <v>102.25109999999999</v>
      </c>
      <c r="J116" s="1">
        <v>102.4618</v>
      </c>
      <c r="K116" s="1">
        <v>102.5201</v>
      </c>
      <c r="L116" s="1">
        <v>102.5063</v>
      </c>
      <c r="M116" s="1">
        <v>102.4709</v>
      </c>
      <c r="N116" s="1">
        <v>341.52179999999998</v>
      </c>
      <c r="O116" s="1">
        <v>341.52179999999998</v>
      </c>
      <c r="P116" s="1">
        <v>341.52179999999998</v>
      </c>
      <c r="Q116" s="1">
        <v>341.52179999999998</v>
      </c>
      <c r="R116" s="1">
        <v>341.52179999999998</v>
      </c>
      <c r="S116" s="1">
        <v>341.52179999999998</v>
      </c>
      <c r="T116" s="1">
        <f t="shared" si="7"/>
        <v>-0.65210000000001855</v>
      </c>
      <c r="U116" s="1">
        <f t="shared" si="8"/>
        <v>-0.37040000000001783</v>
      </c>
      <c r="V116" s="1">
        <f t="shared" si="9"/>
        <v>-0.47149999999999181</v>
      </c>
      <c r="W116" s="1">
        <f t="shared" si="10"/>
        <v>-0.44070000000002096</v>
      </c>
      <c r="X116" s="1">
        <f t="shared" si="11"/>
        <v>-0.4818000000000211</v>
      </c>
      <c r="Y116" s="1">
        <f t="shared" si="12"/>
        <v>-0.58970000000002187</v>
      </c>
      <c r="Z116" s="1">
        <f t="shared" si="13"/>
        <v>-0.50103333333334865</v>
      </c>
      <c r="AB116" s="1">
        <v>-0.102696</v>
      </c>
      <c r="AD116" s="1">
        <v>287.72469999999998</v>
      </c>
      <c r="AE116" s="1">
        <v>0.28394459999999999</v>
      </c>
      <c r="AF116" s="1">
        <v>2.0312459999999999</v>
      </c>
      <c r="AG116" s="1">
        <v>1.89869</v>
      </c>
    </row>
    <row r="117" spans="1:33">
      <c r="A117" s="8">
        <v>1964</v>
      </c>
      <c r="B117" s="1">
        <v>238.80420000000001</v>
      </c>
      <c r="C117" s="1">
        <v>238.7475</v>
      </c>
      <c r="D117" s="1">
        <v>238.69409999999999</v>
      </c>
      <c r="E117" s="1">
        <v>238.71</v>
      </c>
      <c r="F117" s="1">
        <v>238.51140000000001</v>
      </c>
      <c r="G117" s="1">
        <v>238.79949999999999</v>
      </c>
      <c r="H117" s="1">
        <v>102.9439</v>
      </c>
      <c r="I117" s="1">
        <v>103.49379999999999</v>
      </c>
      <c r="J117" s="1">
        <v>103.36579999999999</v>
      </c>
      <c r="K117" s="1">
        <v>103.0399</v>
      </c>
      <c r="L117" s="1">
        <v>103.22020000000001</v>
      </c>
      <c r="M117" s="1">
        <v>102.99930000000001</v>
      </c>
      <c r="N117" s="1">
        <v>341.52429999999998</v>
      </c>
      <c r="O117" s="1">
        <v>341.52429999999998</v>
      </c>
      <c r="P117" s="1">
        <v>341.52429999999998</v>
      </c>
      <c r="Q117" s="1">
        <v>341.52429999999998</v>
      </c>
      <c r="R117" s="1">
        <v>341.52429999999998</v>
      </c>
      <c r="S117" s="1">
        <v>341.52429999999998</v>
      </c>
      <c r="T117" s="1">
        <f t="shared" si="7"/>
        <v>-0.22380000000001132</v>
      </c>
      <c r="U117" s="1">
        <f t="shared" si="8"/>
        <v>-0.71700000000001296</v>
      </c>
      <c r="V117" s="1">
        <f t="shared" si="9"/>
        <v>-0.53559999999998809</v>
      </c>
      <c r="W117" s="1">
        <f t="shared" si="10"/>
        <v>-0.22560000000001423</v>
      </c>
      <c r="X117" s="1">
        <f t="shared" si="11"/>
        <v>-0.20730000000003201</v>
      </c>
      <c r="Y117" s="1">
        <f t="shared" si="12"/>
        <v>-0.27450000000001751</v>
      </c>
      <c r="Z117" s="1">
        <f t="shared" si="13"/>
        <v>-0.36396666666667937</v>
      </c>
      <c r="AB117" s="1">
        <v>-0.68347999999999998</v>
      </c>
      <c r="AD117" s="1">
        <v>287.53980000000001</v>
      </c>
      <c r="AE117" s="1">
        <v>9.9009299999999995E-2</v>
      </c>
      <c r="AF117" s="1">
        <v>2.0759850000000002</v>
      </c>
      <c r="AG117" s="1">
        <v>1.577742</v>
      </c>
    </row>
    <row r="118" spans="1:33">
      <c r="A118" s="8">
        <v>1965</v>
      </c>
      <c r="B118" s="1">
        <v>239.08439999999999</v>
      </c>
      <c r="C118" s="1">
        <v>239.17189999999999</v>
      </c>
      <c r="D118" s="1">
        <v>238.95</v>
      </c>
      <c r="E118" s="1">
        <v>238.79740000000001</v>
      </c>
      <c r="F118" s="1">
        <v>238.9522</v>
      </c>
      <c r="G118" s="1">
        <v>238.97630000000001</v>
      </c>
      <c r="H118" s="1">
        <v>102.24379999999999</v>
      </c>
      <c r="I118" s="1">
        <v>102.1786</v>
      </c>
      <c r="J118" s="1">
        <v>102.4931</v>
      </c>
      <c r="K118" s="1">
        <v>102.34010000000001</v>
      </c>
      <c r="L118" s="1">
        <v>102.30549999999999</v>
      </c>
      <c r="M118" s="1">
        <v>102.581</v>
      </c>
      <c r="N118" s="1">
        <v>341.5299</v>
      </c>
      <c r="O118" s="1">
        <v>341.5299</v>
      </c>
      <c r="P118" s="1">
        <v>341.5299</v>
      </c>
      <c r="Q118" s="1">
        <v>341.5299</v>
      </c>
      <c r="R118" s="1">
        <v>341.5299</v>
      </c>
      <c r="S118" s="1">
        <v>341.5299</v>
      </c>
      <c r="T118" s="1">
        <f t="shared" si="7"/>
        <v>0.20170000000001664</v>
      </c>
      <c r="U118" s="1">
        <f t="shared" si="8"/>
        <v>0.1793999999999869</v>
      </c>
      <c r="V118" s="1">
        <f t="shared" si="9"/>
        <v>8.6800000000010868E-2</v>
      </c>
      <c r="W118" s="1">
        <f t="shared" si="10"/>
        <v>0.39239999999998076</v>
      </c>
      <c r="X118" s="1">
        <f t="shared" si="11"/>
        <v>0.272199999999998</v>
      </c>
      <c r="Y118" s="1">
        <f t="shared" si="12"/>
        <v>-2.7400000000028513E-2</v>
      </c>
      <c r="Z118" s="1">
        <f t="shared" si="13"/>
        <v>0.18418333333332745</v>
      </c>
      <c r="AB118" s="1">
        <v>0.174149</v>
      </c>
      <c r="AD118" s="1">
        <v>287.55340000000001</v>
      </c>
      <c r="AE118" s="1">
        <v>0.1125519</v>
      </c>
      <c r="AF118" s="1">
        <v>2.1526380000000001</v>
      </c>
      <c r="AG118" s="1">
        <v>1.963498</v>
      </c>
    </row>
    <row r="119" spans="1:33">
      <c r="A119" s="8">
        <v>1966</v>
      </c>
      <c r="B119" s="1">
        <v>239.59710000000001</v>
      </c>
      <c r="C119" s="1">
        <v>239.23560000000001</v>
      </c>
      <c r="D119" s="1">
        <v>239.50380000000001</v>
      </c>
      <c r="E119" s="1">
        <v>239.1352</v>
      </c>
      <c r="F119" s="1">
        <v>239.36539999999999</v>
      </c>
      <c r="G119" s="1">
        <v>239.49440000000001</v>
      </c>
      <c r="H119" s="1">
        <v>101.5365</v>
      </c>
      <c r="I119" s="1">
        <v>101.81740000000001</v>
      </c>
      <c r="J119" s="1">
        <v>101.2239</v>
      </c>
      <c r="K119" s="1">
        <v>101.90260000000001</v>
      </c>
      <c r="L119" s="1">
        <v>101.4229</v>
      </c>
      <c r="M119" s="1">
        <v>101.3882</v>
      </c>
      <c r="N119" s="1">
        <v>341.59089999999998</v>
      </c>
      <c r="O119" s="1">
        <v>341.59089999999998</v>
      </c>
      <c r="P119" s="1">
        <v>341.59089999999998</v>
      </c>
      <c r="Q119" s="1">
        <v>341.59089999999998</v>
      </c>
      <c r="R119" s="1">
        <v>341.59089999999998</v>
      </c>
      <c r="S119" s="1">
        <v>341.59089999999998</v>
      </c>
      <c r="T119" s="1">
        <f t="shared" si="7"/>
        <v>0.45729999999997517</v>
      </c>
      <c r="U119" s="1">
        <f t="shared" si="8"/>
        <v>0.53789999999995075</v>
      </c>
      <c r="V119" s="1">
        <f t="shared" si="9"/>
        <v>0.86319999999994934</v>
      </c>
      <c r="W119" s="1">
        <f t="shared" si="10"/>
        <v>0.55309999999997217</v>
      </c>
      <c r="X119" s="1">
        <f t="shared" si="11"/>
        <v>0.80259999999998399</v>
      </c>
      <c r="Y119" s="1">
        <f t="shared" si="12"/>
        <v>0.70829999999997995</v>
      </c>
      <c r="Z119" s="1">
        <f t="shared" si="13"/>
        <v>0.65373333333330186</v>
      </c>
      <c r="AB119" s="1">
        <v>0.74899899999999997</v>
      </c>
      <c r="AD119" s="1">
        <v>287.61649999999997</v>
      </c>
      <c r="AE119" s="1">
        <v>0.17566780000000001</v>
      </c>
      <c r="AF119" s="1">
        <v>2.1513149999999999</v>
      </c>
      <c r="AG119" s="1">
        <v>1.8869849999999999</v>
      </c>
    </row>
    <row r="120" spans="1:33">
      <c r="A120" s="8">
        <v>1967</v>
      </c>
      <c r="B120" s="1">
        <v>239.303</v>
      </c>
      <c r="C120" s="1">
        <v>239.61959999999999</v>
      </c>
      <c r="D120" s="1">
        <v>239.39330000000001</v>
      </c>
      <c r="E120" s="1">
        <v>239.62700000000001</v>
      </c>
      <c r="F120" s="1">
        <v>239.73560000000001</v>
      </c>
      <c r="G120" s="1">
        <v>239.69820000000001</v>
      </c>
      <c r="H120" s="1">
        <v>101.58320000000001</v>
      </c>
      <c r="I120" s="1">
        <v>101.02719999999999</v>
      </c>
      <c r="J120" s="1">
        <v>101.2743</v>
      </c>
      <c r="K120" s="1">
        <v>101.36960000000001</v>
      </c>
      <c r="L120" s="1">
        <v>100.7255</v>
      </c>
      <c r="M120" s="1">
        <v>100.96510000000001</v>
      </c>
      <c r="N120" s="1">
        <v>341.64269999999999</v>
      </c>
      <c r="O120" s="1">
        <v>341.64269999999999</v>
      </c>
      <c r="P120" s="1">
        <v>341.64269999999999</v>
      </c>
      <c r="Q120" s="1">
        <v>341.64269999999999</v>
      </c>
      <c r="R120" s="1">
        <v>341.64269999999999</v>
      </c>
      <c r="S120" s="1">
        <v>341.64269999999999</v>
      </c>
      <c r="T120" s="1">
        <f t="shared" si="7"/>
        <v>0.7564999999999884</v>
      </c>
      <c r="U120" s="1">
        <f t="shared" si="8"/>
        <v>0.995900000000006</v>
      </c>
      <c r="V120" s="1">
        <f t="shared" si="9"/>
        <v>0.97509999999999764</v>
      </c>
      <c r="W120" s="1">
        <f t="shared" si="10"/>
        <v>0.6460999999999899</v>
      </c>
      <c r="X120" s="1">
        <f t="shared" si="11"/>
        <v>1.1815999999999747</v>
      </c>
      <c r="Y120" s="1">
        <f t="shared" si="12"/>
        <v>0.97939999999996985</v>
      </c>
      <c r="Z120" s="1">
        <f t="shared" si="13"/>
        <v>0.92243333333332111</v>
      </c>
      <c r="AB120" s="1">
        <v>1.0076099999999999</v>
      </c>
      <c r="AD120" s="1">
        <v>287.66430000000003</v>
      </c>
      <c r="AE120" s="1">
        <v>0.22345799999999999</v>
      </c>
      <c r="AF120" s="1">
        <v>2.122344</v>
      </c>
      <c r="AG120" s="1">
        <v>2.132142</v>
      </c>
    </row>
    <row r="121" spans="1:33">
      <c r="A121" s="8">
        <v>1968</v>
      </c>
      <c r="B121" s="1">
        <v>239.488</v>
      </c>
      <c r="C121" s="1">
        <v>239.6165</v>
      </c>
      <c r="D121" s="1">
        <v>239.54400000000001</v>
      </c>
      <c r="E121" s="1">
        <v>239.52099999999999</v>
      </c>
      <c r="F121" s="1">
        <v>239.43340000000001</v>
      </c>
      <c r="G121" s="1">
        <v>239.47030000000001</v>
      </c>
      <c r="H121" s="1">
        <v>102.12739999999999</v>
      </c>
      <c r="I121" s="1">
        <v>101.55719999999999</v>
      </c>
      <c r="J121" s="1">
        <v>101.8061</v>
      </c>
      <c r="K121" s="1">
        <v>101.61150000000001</v>
      </c>
      <c r="L121" s="1">
        <v>101.80970000000001</v>
      </c>
      <c r="M121" s="1">
        <v>101.90479999999999</v>
      </c>
      <c r="N121" s="1">
        <v>341.6628</v>
      </c>
      <c r="O121" s="1">
        <v>341.6628</v>
      </c>
      <c r="P121" s="1">
        <v>341.6628</v>
      </c>
      <c r="Q121" s="1">
        <v>341.6628</v>
      </c>
      <c r="R121" s="1">
        <v>341.6628</v>
      </c>
      <c r="S121" s="1">
        <v>341.6628</v>
      </c>
      <c r="T121" s="1">
        <f t="shared" si="7"/>
        <v>4.7400000000010323E-2</v>
      </c>
      <c r="U121" s="1">
        <f t="shared" si="8"/>
        <v>0.48910000000000764</v>
      </c>
      <c r="V121" s="1">
        <f t="shared" si="9"/>
        <v>0.31269999999997822</v>
      </c>
      <c r="W121" s="1">
        <f t="shared" si="10"/>
        <v>0.5303000000000111</v>
      </c>
      <c r="X121" s="1">
        <f t="shared" si="11"/>
        <v>0.41969999999997754</v>
      </c>
      <c r="Y121" s="1">
        <f t="shared" si="12"/>
        <v>0.28770000000000095</v>
      </c>
      <c r="Z121" s="1">
        <f t="shared" si="13"/>
        <v>0.34781666666666428</v>
      </c>
      <c r="AB121" s="1">
        <v>0.70714200000000005</v>
      </c>
      <c r="AD121" s="1">
        <v>287.71019999999999</v>
      </c>
      <c r="AE121" s="1">
        <v>0.26930219999999999</v>
      </c>
      <c r="AF121" s="1">
        <v>2.2164809999999999</v>
      </c>
      <c r="AG121" s="1">
        <v>1.4748540000000001</v>
      </c>
    </row>
    <row r="122" spans="1:33">
      <c r="A122" s="8">
        <v>1969</v>
      </c>
      <c r="B122" s="1">
        <v>239.4247</v>
      </c>
      <c r="C122" s="1">
        <v>239.1926</v>
      </c>
      <c r="D122" s="1">
        <v>239.39869999999999</v>
      </c>
      <c r="E122" s="1">
        <v>239.1465</v>
      </c>
      <c r="F122" s="1">
        <v>238.9092</v>
      </c>
      <c r="G122" s="1">
        <v>239.26429999999999</v>
      </c>
      <c r="H122" s="1">
        <v>102.07689999999999</v>
      </c>
      <c r="I122" s="1">
        <v>102.3353</v>
      </c>
      <c r="J122" s="1">
        <v>101.8775</v>
      </c>
      <c r="K122" s="1">
        <v>102.08</v>
      </c>
      <c r="L122" s="1">
        <v>102.2841</v>
      </c>
      <c r="M122" s="1">
        <v>102.52719999999999</v>
      </c>
      <c r="N122" s="1">
        <v>341.6807</v>
      </c>
      <c r="O122" s="1">
        <v>341.6807</v>
      </c>
      <c r="P122" s="1">
        <v>341.6807</v>
      </c>
      <c r="Q122" s="1">
        <v>341.6807</v>
      </c>
      <c r="R122" s="1">
        <v>341.6807</v>
      </c>
      <c r="S122" s="1">
        <v>341.6807</v>
      </c>
      <c r="T122" s="1">
        <f t="shared" si="7"/>
        <v>0.17910000000000537</v>
      </c>
      <c r="U122" s="1">
        <f t="shared" si="8"/>
        <v>0.15279999999998495</v>
      </c>
      <c r="V122" s="1">
        <f t="shared" si="9"/>
        <v>0.40450000000001296</v>
      </c>
      <c r="W122" s="1">
        <f t="shared" si="10"/>
        <v>0.45420000000001437</v>
      </c>
      <c r="X122" s="1">
        <f t="shared" si="11"/>
        <v>0.48740000000000805</v>
      </c>
      <c r="Y122" s="1">
        <f t="shared" si="12"/>
        <v>-0.11079999999998336</v>
      </c>
      <c r="Z122" s="1">
        <f t="shared" si="13"/>
        <v>0.26120000000000704</v>
      </c>
      <c r="AB122" s="1">
        <v>0.62480800000000003</v>
      </c>
      <c r="AD122" s="1">
        <v>287.69970000000001</v>
      </c>
      <c r="AE122" s="1">
        <v>0.25873370000000001</v>
      </c>
      <c r="AF122" s="1">
        <v>2.1750889999999998</v>
      </c>
      <c r="AG122" s="1">
        <v>2.2316289999999999</v>
      </c>
    </row>
    <row r="123" spans="1:33">
      <c r="A123" s="8">
        <v>1970</v>
      </c>
      <c r="B123" s="1">
        <v>239.57390000000001</v>
      </c>
      <c r="C123" s="1">
        <v>239.49119999999999</v>
      </c>
      <c r="D123" s="1">
        <v>239.44390000000001</v>
      </c>
      <c r="E123" s="1">
        <v>239.40090000000001</v>
      </c>
      <c r="F123" s="1">
        <v>239.73249999999999</v>
      </c>
      <c r="G123" s="1">
        <v>239.2123</v>
      </c>
      <c r="H123" s="1">
        <v>101.6566</v>
      </c>
      <c r="I123" s="1">
        <v>101.3173</v>
      </c>
      <c r="J123" s="1">
        <v>101.7176</v>
      </c>
      <c r="K123" s="1">
        <v>101.6694</v>
      </c>
      <c r="L123" s="1">
        <v>101.2539</v>
      </c>
      <c r="M123" s="1">
        <v>101.7608</v>
      </c>
      <c r="N123" s="1">
        <v>341.6807</v>
      </c>
      <c r="O123" s="1">
        <v>341.6807</v>
      </c>
      <c r="P123" s="1">
        <v>341.6807</v>
      </c>
      <c r="Q123" s="1">
        <v>341.6807</v>
      </c>
      <c r="R123" s="1">
        <v>341.6807</v>
      </c>
      <c r="S123" s="1">
        <v>341.6807</v>
      </c>
      <c r="T123" s="1">
        <f t="shared" si="7"/>
        <v>0.45019999999999527</v>
      </c>
      <c r="U123" s="1">
        <f t="shared" si="8"/>
        <v>0.87220000000002074</v>
      </c>
      <c r="V123" s="1">
        <f t="shared" si="9"/>
        <v>0.51919999999998367</v>
      </c>
      <c r="W123" s="1">
        <f t="shared" si="10"/>
        <v>0.6103999999999985</v>
      </c>
      <c r="X123" s="1">
        <f t="shared" si="11"/>
        <v>0.69430000000002678</v>
      </c>
      <c r="Y123" s="1">
        <f t="shared" si="12"/>
        <v>0.70759999999998513</v>
      </c>
      <c r="Z123" s="1">
        <f t="shared" si="13"/>
        <v>0.64231666666666831</v>
      </c>
      <c r="AB123" s="1">
        <v>1.1075600000000001</v>
      </c>
      <c r="AD123" s="1">
        <v>287.74869999999999</v>
      </c>
      <c r="AE123" s="1">
        <v>0.30769790000000002</v>
      </c>
      <c r="AF123" s="1">
        <v>2.2733919999999999</v>
      </c>
      <c r="AG123" s="1">
        <v>2.2710430000000001</v>
      </c>
    </row>
    <row r="124" spans="1:33">
      <c r="A124" s="8">
        <v>1971</v>
      </c>
      <c r="B124" s="1">
        <v>239.82910000000001</v>
      </c>
      <c r="C124" s="1">
        <v>239.3689</v>
      </c>
      <c r="D124" s="1">
        <v>239.59139999999999</v>
      </c>
      <c r="E124" s="1">
        <v>239.37309999999999</v>
      </c>
      <c r="F124" s="1">
        <v>239.4674</v>
      </c>
      <c r="G124" s="1">
        <v>239.44220000000001</v>
      </c>
      <c r="H124" s="1">
        <v>100.9025</v>
      </c>
      <c r="I124" s="1">
        <v>101.9285</v>
      </c>
      <c r="J124" s="1">
        <v>101.01430000000001</v>
      </c>
      <c r="K124" s="1">
        <v>101.3617</v>
      </c>
      <c r="L124" s="1">
        <v>101.2337</v>
      </c>
      <c r="M124" s="1">
        <v>101.59439999999999</v>
      </c>
      <c r="N124" s="1">
        <v>341.59629999999999</v>
      </c>
      <c r="O124" s="1">
        <v>341.59629999999999</v>
      </c>
      <c r="P124" s="1">
        <v>341.59629999999999</v>
      </c>
      <c r="Q124" s="1">
        <v>341.59629999999999</v>
      </c>
      <c r="R124" s="1">
        <v>341.59629999999999</v>
      </c>
      <c r="S124" s="1">
        <v>341.59629999999999</v>
      </c>
      <c r="T124" s="1">
        <f t="shared" si="7"/>
        <v>0.86469999999997071</v>
      </c>
      <c r="U124" s="1">
        <f t="shared" si="8"/>
        <v>0.29890000000000327</v>
      </c>
      <c r="V124" s="1">
        <f t="shared" si="9"/>
        <v>0.99060000000000059</v>
      </c>
      <c r="W124" s="1">
        <f t="shared" si="10"/>
        <v>0.86150000000000659</v>
      </c>
      <c r="X124" s="1">
        <f t="shared" si="11"/>
        <v>0.89519999999998845</v>
      </c>
      <c r="Y124" s="1">
        <f t="shared" si="12"/>
        <v>0.55969999999996389</v>
      </c>
      <c r="Z124" s="1">
        <f t="shared" si="13"/>
        <v>0.74509999999998888</v>
      </c>
      <c r="AB124" s="1">
        <v>1.3448800000000001</v>
      </c>
      <c r="AD124" s="1">
        <v>287.78469999999999</v>
      </c>
      <c r="AE124" s="1">
        <v>0.34366869999999999</v>
      </c>
      <c r="AF124" s="1">
        <v>2.265787</v>
      </c>
      <c r="AG124" s="1">
        <v>1.7107049999999999</v>
      </c>
    </row>
    <row r="125" spans="1:33">
      <c r="A125" s="8">
        <v>1972</v>
      </c>
      <c r="B125" s="1">
        <v>239.7741</v>
      </c>
      <c r="C125" s="1">
        <v>239.6208</v>
      </c>
      <c r="D125" s="1">
        <v>239.7345</v>
      </c>
      <c r="E125" s="1">
        <v>239.74969999999999</v>
      </c>
      <c r="F125" s="1">
        <v>239.41550000000001</v>
      </c>
      <c r="G125" s="1">
        <v>239.59389999999999</v>
      </c>
      <c r="H125" s="1">
        <v>100.67619999999999</v>
      </c>
      <c r="I125" s="1">
        <v>101.3668</v>
      </c>
      <c r="J125" s="1">
        <v>101.2375</v>
      </c>
      <c r="K125" s="1">
        <v>101.53449999999999</v>
      </c>
      <c r="L125" s="1">
        <v>101.47620000000001</v>
      </c>
      <c r="M125" s="1">
        <v>101.2084</v>
      </c>
      <c r="N125" s="1">
        <v>341.62849999999997</v>
      </c>
      <c r="O125" s="1">
        <v>341.62849999999997</v>
      </c>
      <c r="P125" s="1">
        <v>341.62849999999997</v>
      </c>
      <c r="Q125" s="1">
        <v>341.62849999999997</v>
      </c>
      <c r="R125" s="1">
        <v>341.62849999999997</v>
      </c>
      <c r="S125" s="1">
        <v>341.62849999999997</v>
      </c>
      <c r="T125" s="1">
        <f t="shared" si="7"/>
        <v>1.1781999999999755</v>
      </c>
      <c r="U125" s="1">
        <f t="shared" si="8"/>
        <v>0.64089999999995939</v>
      </c>
      <c r="V125" s="1">
        <f t="shared" si="9"/>
        <v>0.65649999999996567</v>
      </c>
      <c r="W125" s="1">
        <f t="shared" si="10"/>
        <v>0.34430000000000405</v>
      </c>
      <c r="X125" s="1">
        <f t="shared" si="11"/>
        <v>0.73679999999995971</v>
      </c>
      <c r="Y125" s="1">
        <f t="shared" si="12"/>
        <v>0.82620000000000005</v>
      </c>
      <c r="Z125" s="1">
        <f t="shared" si="13"/>
        <v>0.73048333333331072</v>
      </c>
      <c r="AB125" s="1">
        <v>1.45933</v>
      </c>
      <c r="AD125" s="1">
        <v>287.82589999999999</v>
      </c>
      <c r="AE125" s="1">
        <v>0.3847817</v>
      </c>
      <c r="AF125" s="1">
        <v>2.3465220000000002</v>
      </c>
      <c r="AG125" s="1">
        <v>1.872905</v>
      </c>
    </row>
    <row r="126" spans="1:33">
      <c r="A126" s="8">
        <v>1973</v>
      </c>
      <c r="B126" s="1">
        <v>239.65809999999999</v>
      </c>
      <c r="C126" s="1">
        <v>239.35249999999999</v>
      </c>
      <c r="D126" s="1">
        <v>239.36850000000001</v>
      </c>
      <c r="E126" s="1">
        <v>239.44980000000001</v>
      </c>
      <c r="F126" s="1">
        <v>239.73480000000001</v>
      </c>
      <c r="G126" s="1">
        <v>239.22210000000001</v>
      </c>
      <c r="H126" s="1">
        <v>101.0423</v>
      </c>
      <c r="I126" s="1">
        <v>101.36750000000001</v>
      </c>
      <c r="J126" s="1">
        <v>101.432</v>
      </c>
      <c r="K126" s="1">
        <v>101.3057</v>
      </c>
      <c r="L126" s="1">
        <v>101.1086</v>
      </c>
      <c r="M126" s="1">
        <v>101.3788</v>
      </c>
      <c r="N126" s="1">
        <v>341.55020000000002</v>
      </c>
      <c r="O126" s="1">
        <v>341.55020000000002</v>
      </c>
      <c r="P126" s="1">
        <v>341.55020000000002</v>
      </c>
      <c r="Q126" s="1">
        <v>341.55020000000002</v>
      </c>
      <c r="R126" s="1">
        <v>341.55020000000002</v>
      </c>
      <c r="S126" s="1">
        <v>341.55020000000002</v>
      </c>
      <c r="T126" s="1">
        <f t="shared" si="7"/>
        <v>0.8498000000000161</v>
      </c>
      <c r="U126" s="1">
        <f t="shared" si="8"/>
        <v>0.83020000000001914</v>
      </c>
      <c r="V126" s="1">
        <f t="shared" si="9"/>
        <v>0.74969999999999004</v>
      </c>
      <c r="W126" s="1">
        <f t="shared" si="10"/>
        <v>0.79470000000000596</v>
      </c>
      <c r="X126" s="1">
        <f t="shared" si="11"/>
        <v>0.70680000000001542</v>
      </c>
      <c r="Y126" s="1">
        <f t="shared" si="12"/>
        <v>0.94929999999999382</v>
      </c>
      <c r="Z126" s="1">
        <f t="shared" si="13"/>
        <v>0.81341666666667345</v>
      </c>
      <c r="AB126" s="1">
        <v>1.36829</v>
      </c>
      <c r="AD126" s="1">
        <v>287.84640000000002</v>
      </c>
      <c r="AE126" s="1">
        <v>0.40521550000000001</v>
      </c>
      <c r="AF126" s="1">
        <v>2.3698000000000001</v>
      </c>
      <c r="AG126" s="1">
        <v>1.8310550000000001</v>
      </c>
    </row>
    <row r="127" spans="1:33">
      <c r="A127" s="8">
        <v>1974</v>
      </c>
      <c r="B127" s="1">
        <v>239.46100000000001</v>
      </c>
      <c r="C127" s="1">
        <v>239.6533</v>
      </c>
      <c r="D127" s="1">
        <v>239.24719999999999</v>
      </c>
      <c r="E127" s="1">
        <v>239.5052</v>
      </c>
      <c r="F127" s="1">
        <v>239.73410000000001</v>
      </c>
      <c r="G127" s="1">
        <v>239.32149999999999</v>
      </c>
      <c r="H127" s="1">
        <v>101.7081</v>
      </c>
      <c r="I127" s="1">
        <v>101.5592</v>
      </c>
      <c r="J127" s="1">
        <v>101.2761</v>
      </c>
      <c r="K127" s="1">
        <v>101.39749999999999</v>
      </c>
      <c r="L127" s="1">
        <v>101.245</v>
      </c>
      <c r="M127" s="1">
        <v>101.6002</v>
      </c>
      <c r="N127" s="1">
        <v>341.52960000000002</v>
      </c>
      <c r="O127" s="1">
        <v>341.52960000000002</v>
      </c>
      <c r="P127" s="1">
        <v>341.52960000000002</v>
      </c>
      <c r="Q127" s="1">
        <v>341.52960000000002</v>
      </c>
      <c r="R127" s="1">
        <v>341.52960000000002</v>
      </c>
      <c r="S127" s="1">
        <v>341.52960000000002</v>
      </c>
      <c r="T127" s="1">
        <f t="shared" si="7"/>
        <v>0.36050000000000182</v>
      </c>
      <c r="U127" s="1">
        <f t="shared" si="8"/>
        <v>0.3171000000000106</v>
      </c>
      <c r="V127" s="1">
        <f t="shared" si="9"/>
        <v>1.0063000000000386</v>
      </c>
      <c r="W127" s="1">
        <f t="shared" si="10"/>
        <v>0.62690000000003465</v>
      </c>
      <c r="X127" s="1">
        <f t="shared" si="11"/>
        <v>0.55049999999999955</v>
      </c>
      <c r="Y127" s="1">
        <f t="shared" si="12"/>
        <v>0.60790000000002919</v>
      </c>
      <c r="Z127" s="1">
        <f t="shared" si="13"/>
        <v>0.57820000000001903</v>
      </c>
      <c r="AB127" s="1">
        <v>1.2658499999999999</v>
      </c>
      <c r="AD127" s="1">
        <v>287.84840000000003</v>
      </c>
      <c r="AE127" s="1">
        <v>0.40725860000000003</v>
      </c>
      <c r="AF127" s="1">
        <v>2.3419660000000002</v>
      </c>
      <c r="AG127" s="1">
        <v>1.947972</v>
      </c>
    </row>
    <row r="128" spans="1:33">
      <c r="A128" s="8">
        <v>1975</v>
      </c>
      <c r="B128" s="1">
        <v>239.4135</v>
      </c>
      <c r="C128" s="1">
        <v>239.392</v>
      </c>
      <c r="D128" s="1">
        <v>239.1953</v>
      </c>
      <c r="E128" s="1">
        <v>239.09030000000001</v>
      </c>
      <c r="F128" s="1">
        <v>238.87620000000001</v>
      </c>
      <c r="G128" s="1">
        <v>239.22669999999999</v>
      </c>
      <c r="H128" s="1">
        <v>101.95350000000001</v>
      </c>
      <c r="I128" s="1">
        <v>101.5698</v>
      </c>
      <c r="J128" s="1">
        <v>102.2319</v>
      </c>
      <c r="K128" s="1">
        <v>102.02079999999999</v>
      </c>
      <c r="L128" s="1">
        <v>102.4375</v>
      </c>
      <c r="M128" s="1">
        <v>102.2551</v>
      </c>
      <c r="N128" s="1">
        <v>341.48719999999997</v>
      </c>
      <c r="O128" s="1">
        <v>341.48719999999997</v>
      </c>
      <c r="P128" s="1">
        <v>341.48719999999997</v>
      </c>
      <c r="Q128" s="1">
        <v>341.48719999999997</v>
      </c>
      <c r="R128" s="1">
        <v>341.48719999999997</v>
      </c>
      <c r="S128" s="1">
        <v>341.48719999999997</v>
      </c>
      <c r="T128" s="1">
        <f t="shared" si="7"/>
        <v>0.12019999999995434</v>
      </c>
      <c r="U128" s="1">
        <f t="shared" si="8"/>
        <v>0.52539999999999054</v>
      </c>
      <c r="V128" s="1">
        <f t="shared" si="9"/>
        <v>5.9999999999973852E-2</v>
      </c>
      <c r="W128" s="1">
        <f t="shared" si="10"/>
        <v>0.37609999999995125</v>
      </c>
      <c r="X128" s="1">
        <f t="shared" si="11"/>
        <v>0.17349999999996157</v>
      </c>
      <c r="Y128" s="1">
        <f t="shared" si="12"/>
        <v>5.3999999999803094E-3</v>
      </c>
      <c r="Z128" s="1">
        <f t="shared" si="13"/>
        <v>0.21009999999996865</v>
      </c>
      <c r="AB128" s="1">
        <v>0.86262000000000005</v>
      </c>
      <c r="AD128" s="1">
        <v>287.79719999999998</v>
      </c>
      <c r="AE128" s="1">
        <v>0.35595510000000002</v>
      </c>
      <c r="AF128" s="1">
        <v>2.4514589999999998</v>
      </c>
      <c r="AG128" s="1">
        <v>1.9442470000000001</v>
      </c>
    </row>
    <row r="129" spans="1:33">
      <c r="A129" s="8">
        <v>1976</v>
      </c>
      <c r="B129" s="1">
        <v>239.39429999999999</v>
      </c>
      <c r="C129" s="1">
        <v>239.39179999999999</v>
      </c>
      <c r="D129" s="1">
        <v>239.42330000000001</v>
      </c>
      <c r="E129" s="1">
        <v>238.93790000000001</v>
      </c>
      <c r="F129" s="1">
        <v>239.57900000000001</v>
      </c>
      <c r="G129" s="1">
        <v>239.1739</v>
      </c>
      <c r="H129" s="1">
        <v>101.5271</v>
      </c>
      <c r="I129" s="1">
        <v>101.7611</v>
      </c>
      <c r="J129" s="1">
        <v>101.3344</v>
      </c>
      <c r="K129" s="1">
        <v>102.0021</v>
      </c>
      <c r="L129" s="1">
        <v>101.20529999999999</v>
      </c>
      <c r="M129" s="1">
        <v>101.7401</v>
      </c>
      <c r="N129" s="1">
        <v>341.51209999999998</v>
      </c>
      <c r="O129" s="1">
        <v>341.51209999999998</v>
      </c>
      <c r="P129" s="1">
        <v>341.51209999999998</v>
      </c>
      <c r="Q129" s="1">
        <v>341.51209999999998</v>
      </c>
      <c r="R129" s="1">
        <v>341.51209999999998</v>
      </c>
      <c r="S129" s="1">
        <v>341.51209999999998</v>
      </c>
      <c r="T129" s="1">
        <f t="shared" si="7"/>
        <v>0.5906999999999698</v>
      </c>
      <c r="U129" s="1">
        <f t="shared" si="8"/>
        <v>0.35919999999998709</v>
      </c>
      <c r="V129" s="1">
        <f t="shared" si="9"/>
        <v>0.75439999999994711</v>
      </c>
      <c r="W129" s="1">
        <f t="shared" si="10"/>
        <v>0.57209999999997763</v>
      </c>
      <c r="X129" s="1">
        <f t="shared" si="11"/>
        <v>0.72779999999997358</v>
      </c>
      <c r="Y129" s="1">
        <f t="shared" si="12"/>
        <v>0.59809999999998809</v>
      </c>
      <c r="Z129" s="1">
        <f t="shared" si="13"/>
        <v>0.60038333333330718</v>
      </c>
      <c r="AB129" s="1">
        <v>1.3445199999999999</v>
      </c>
      <c r="AD129" s="1">
        <v>287.84870000000001</v>
      </c>
      <c r="AE129" s="1">
        <v>0.40740100000000001</v>
      </c>
      <c r="AF129" s="1">
        <v>2.4870040000000002</v>
      </c>
      <c r="AG129" s="1">
        <v>2.1196630000000001</v>
      </c>
    </row>
    <row r="130" spans="1:33">
      <c r="A130" s="8">
        <v>1977</v>
      </c>
      <c r="B130" s="1">
        <v>239.7244</v>
      </c>
      <c r="C130" s="1">
        <v>239.30449999999999</v>
      </c>
      <c r="D130" s="1">
        <v>239.58699999999999</v>
      </c>
      <c r="E130" s="1">
        <v>239.25530000000001</v>
      </c>
      <c r="F130" s="1">
        <v>239.6241</v>
      </c>
      <c r="G130" s="1">
        <v>239.2474</v>
      </c>
      <c r="H130" s="1">
        <v>101.0697</v>
      </c>
      <c r="I130" s="1">
        <v>101.6193</v>
      </c>
      <c r="J130" s="1">
        <v>101.0575</v>
      </c>
      <c r="K130" s="1">
        <v>101.7175</v>
      </c>
      <c r="L130" s="1">
        <v>101.22929999999999</v>
      </c>
      <c r="M130" s="1">
        <v>101.3262</v>
      </c>
      <c r="N130" s="1">
        <v>341.55900000000003</v>
      </c>
      <c r="O130" s="1">
        <v>341.55900000000003</v>
      </c>
      <c r="P130" s="1">
        <v>341.55900000000003</v>
      </c>
      <c r="Q130" s="1">
        <v>341.55900000000003</v>
      </c>
      <c r="R130" s="1">
        <v>341.55900000000003</v>
      </c>
      <c r="S130" s="1">
        <v>341.55900000000003</v>
      </c>
      <c r="T130" s="1">
        <f t="shared" si="7"/>
        <v>0.76490000000001146</v>
      </c>
      <c r="U130" s="1">
        <f t="shared" si="8"/>
        <v>0.63520000000002597</v>
      </c>
      <c r="V130" s="1">
        <f t="shared" si="9"/>
        <v>0.91450000000003229</v>
      </c>
      <c r="W130" s="1">
        <f t="shared" si="10"/>
        <v>0.58620000000001937</v>
      </c>
      <c r="X130" s="1">
        <f t="shared" si="11"/>
        <v>0.70560000000003242</v>
      </c>
      <c r="Y130" s="1">
        <f t="shared" si="12"/>
        <v>0.98540000000002692</v>
      </c>
      <c r="Z130" s="1">
        <f t="shared" si="13"/>
        <v>0.76530000000002474</v>
      </c>
      <c r="AB130" s="1">
        <v>1.63609</v>
      </c>
      <c r="AD130" s="1">
        <v>287.90640000000002</v>
      </c>
      <c r="AE130" s="1">
        <v>0.46511439999999998</v>
      </c>
      <c r="AF130" s="1">
        <v>2.4860669999999998</v>
      </c>
      <c r="AG130" s="1">
        <v>1.7839179999999999</v>
      </c>
    </row>
    <row r="131" spans="1:33">
      <c r="A131" s="8">
        <v>1978</v>
      </c>
      <c r="B131" s="1">
        <v>239.46080000000001</v>
      </c>
      <c r="C131" s="1">
        <v>239.73830000000001</v>
      </c>
      <c r="D131" s="1">
        <v>239.1703</v>
      </c>
      <c r="E131" s="1">
        <v>239.5129</v>
      </c>
      <c r="F131" s="1">
        <v>239.59469999999999</v>
      </c>
      <c r="G131" s="1">
        <v>239.3973</v>
      </c>
      <c r="H131" s="1">
        <v>101.5654</v>
      </c>
      <c r="I131" s="1">
        <v>101.2572</v>
      </c>
      <c r="J131" s="1">
        <v>101.6613</v>
      </c>
      <c r="K131" s="1">
        <v>101.60850000000001</v>
      </c>
      <c r="L131" s="1">
        <v>101.5436</v>
      </c>
      <c r="M131" s="1">
        <v>101.4873</v>
      </c>
      <c r="N131" s="1">
        <v>341.68270000000001</v>
      </c>
      <c r="O131" s="1">
        <v>341.68270000000001</v>
      </c>
      <c r="P131" s="1">
        <v>341.68270000000001</v>
      </c>
      <c r="Q131" s="1">
        <v>341.68270000000001</v>
      </c>
      <c r="R131" s="1">
        <v>341.68270000000001</v>
      </c>
      <c r="S131" s="1">
        <v>341.68270000000001</v>
      </c>
      <c r="T131" s="1">
        <f t="shared" ref="T131:T157" si="14">N131-H131-B131</f>
        <v>0.65649999999999409</v>
      </c>
      <c r="U131" s="1">
        <f t="shared" ref="U131:U158" si="15">O131-I131-C131</f>
        <v>0.68719999999999004</v>
      </c>
      <c r="V131" s="1">
        <f t="shared" ref="V131:V158" si="16">P131-J131-D131</f>
        <v>0.85110000000003083</v>
      </c>
      <c r="W131" s="1">
        <f t="shared" ref="W131:W158" si="17">Q131-K131-E131</f>
        <v>0.56130000000001701</v>
      </c>
      <c r="X131" s="1">
        <f t="shared" ref="X131:X158" si="18">R131-L131-F131</f>
        <v>0.54440000000002442</v>
      </c>
      <c r="Y131" s="1">
        <f t="shared" ref="Y131:Y158" si="19">S131-M131-G131</f>
        <v>0.79810000000000514</v>
      </c>
      <c r="Z131" s="1">
        <f t="shared" si="13"/>
        <v>0.68310000000001025</v>
      </c>
      <c r="AB131" s="1">
        <v>1.67879</v>
      </c>
      <c r="AD131" s="1">
        <v>287.91210000000001</v>
      </c>
      <c r="AE131" s="1">
        <v>0.47073920000000002</v>
      </c>
      <c r="AF131" s="1">
        <v>2.4916960000000001</v>
      </c>
      <c r="AG131" s="1">
        <v>1.95434</v>
      </c>
    </row>
    <row r="132" spans="1:33">
      <c r="A132" s="8">
        <v>1979</v>
      </c>
      <c r="B132" s="1">
        <v>239.44569999999999</v>
      </c>
      <c r="C132" s="1">
        <v>239.31950000000001</v>
      </c>
      <c r="D132" s="1">
        <v>239.4409</v>
      </c>
      <c r="E132" s="1">
        <v>239.41159999999999</v>
      </c>
      <c r="F132" s="1">
        <v>239.64609999999999</v>
      </c>
      <c r="G132" s="1">
        <v>239.17019999999999</v>
      </c>
      <c r="H132" s="1">
        <v>101.2597</v>
      </c>
      <c r="I132" s="1">
        <v>101.27679999999999</v>
      </c>
      <c r="J132" s="1">
        <v>101.998</v>
      </c>
      <c r="K132" s="1">
        <v>101.4226</v>
      </c>
      <c r="L132" s="1">
        <v>101.3079</v>
      </c>
      <c r="M132" s="1">
        <v>101.75920000000001</v>
      </c>
      <c r="N132" s="1">
        <v>341.77460000000002</v>
      </c>
      <c r="O132" s="1">
        <v>341.77460000000002</v>
      </c>
      <c r="P132" s="1">
        <v>341.77460000000002</v>
      </c>
      <c r="Q132" s="1">
        <v>341.77460000000002</v>
      </c>
      <c r="R132" s="1">
        <v>341.77460000000002</v>
      </c>
      <c r="S132" s="1">
        <v>341.77460000000002</v>
      </c>
      <c r="T132" s="1">
        <f t="shared" si="14"/>
        <v>1.0692000000000235</v>
      </c>
      <c r="U132" s="1">
        <f t="shared" si="15"/>
        <v>1.1783000000000357</v>
      </c>
      <c r="V132" s="1">
        <f t="shared" si="16"/>
        <v>0.3357000000000312</v>
      </c>
      <c r="W132" s="1">
        <f t="shared" si="17"/>
        <v>0.94040000000003943</v>
      </c>
      <c r="X132" s="1">
        <f t="shared" si="18"/>
        <v>0.8206000000000131</v>
      </c>
      <c r="Y132" s="1">
        <f t="shared" si="19"/>
        <v>0.8452000000000055</v>
      </c>
      <c r="Z132" s="1">
        <f t="shared" ref="Z132:Z158" si="20">AVERAGE(T132:Y132)</f>
        <v>0.86490000000002476</v>
      </c>
      <c r="AB132" s="1">
        <v>1.76752</v>
      </c>
      <c r="AD132" s="1">
        <v>287.94549999999998</v>
      </c>
      <c r="AE132" s="1">
        <v>0.5040945</v>
      </c>
      <c r="AF132" s="1">
        <v>2.5575030000000001</v>
      </c>
      <c r="AG132" s="1">
        <v>2.2579739999999999</v>
      </c>
    </row>
    <row r="133" spans="1:33">
      <c r="A133" s="8">
        <v>1980</v>
      </c>
      <c r="B133" s="1">
        <v>239.66579999999999</v>
      </c>
      <c r="C133" s="1">
        <v>239.30359999999999</v>
      </c>
      <c r="D133" s="1">
        <v>239.24600000000001</v>
      </c>
      <c r="E133" s="1">
        <v>239.1258</v>
      </c>
      <c r="F133" s="1">
        <v>239.47790000000001</v>
      </c>
      <c r="G133" s="1">
        <v>239.39510000000001</v>
      </c>
      <c r="H133" s="1">
        <v>101.3048</v>
      </c>
      <c r="I133" s="1">
        <v>101.6062</v>
      </c>
      <c r="J133" s="1">
        <v>101.4149</v>
      </c>
      <c r="K133" s="1">
        <v>101.80629999999999</v>
      </c>
      <c r="L133" s="1">
        <v>101.4738</v>
      </c>
      <c r="M133" s="1">
        <v>101.4461</v>
      </c>
      <c r="N133" s="1">
        <v>341.77719999999999</v>
      </c>
      <c r="O133" s="1">
        <v>341.77719999999999</v>
      </c>
      <c r="P133" s="1">
        <v>341.77719999999999</v>
      </c>
      <c r="Q133" s="1">
        <v>341.77719999999999</v>
      </c>
      <c r="R133" s="1">
        <v>341.77719999999999</v>
      </c>
      <c r="S133" s="1">
        <v>341.77719999999999</v>
      </c>
      <c r="T133" s="1">
        <f t="shared" si="14"/>
        <v>0.80660000000000309</v>
      </c>
      <c r="U133" s="1">
        <f t="shared" si="15"/>
        <v>0.8674000000000035</v>
      </c>
      <c r="V133" s="1">
        <f t="shared" si="16"/>
        <v>1.1162999999999954</v>
      </c>
      <c r="W133" s="1">
        <f t="shared" si="17"/>
        <v>0.84510000000000218</v>
      </c>
      <c r="X133" s="1">
        <f t="shared" si="18"/>
        <v>0.82550000000000523</v>
      </c>
      <c r="Y133" s="1">
        <f t="shared" si="19"/>
        <v>0.93599999999997863</v>
      </c>
      <c r="Z133" s="1">
        <f t="shared" si="20"/>
        <v>0.8994833333333313</v>
      </c>
      <c r="AB133" s="1">
        <v>1.93529</v>
      </c>
      <c r="AD133" s="1">
        <v>287.97129999999999</v>
      </c>
      <c r="AE133" s="1">
        <v>0.52986860000000002</v>
      </c>
      <c r="AF133" s="1">
        <v>2.5402260000000001</v>
      </c>
      <c r="AG133" s="1">
        <v>2.1873900000000002</v>
      </c>
    </row>
    <row r="134" spans="1:33">
      <c r="A134" s="8">
        <v>1981</v>
      </c>
      <c r="B134" s="1">
        <v>239.4213</v>
      </c>
      <c r="C134" s="1">
        <v>239.7739</v>
      </c>
      <c r="D134" s="1">
        <v>239.25479999999999</v>
      </c>
      <c r="E134" s="1">
        <v>239.20359999999999</v>
      </c>
      <c r="F134" s="1">
        <v>239.53389999999999</v>
      </c>
      <c r="G134" s="1">
        <v>239.04069999999999</v>
      </c>
      <c r="H134" s="1">
        <v>101.41119999999999</v>
      </c>
      <c r="I134" s="1">
        <v>101.1523</v>
      </c>
      <c r="J134" s="1">
        <v>101.6335</v>
      </c>
      <c r="K134" s="1">
        <v>101.37439999999999</v>
      </c>
      <c r="L134" s="1">
        <v>101.8509</v>
      </c>
      <c r="M134" s="1">
        <v>101.7757</v>
      </c>
      <c r="N134" s="1">
        <v>341.78739999999999</v>
      </c>
      <c r="O134" s="1">
        <v>341.78739999999999</v>
      </c>
      <c r="P134" s="1">
        <v>341.78739999999999</v>
      </c>
      <c r="Q134" s="1">
        <v>341.78739999999999</v>
      </c>
      <c r="R134" s="1">
        <v>341.78739999999999</v>
      </c>
      <c r="S134" s="1">
        <v>341.78739999999999</v>
      </c>
      <c r="T134" s="1">
        <f t="shared" si="14"/>
        <v>0.95489999999998076</v>
      </c>
      <c r="U134" s="1">
        <f t="shared" si="15"/>
        <v>0.86119999999999663</v>
      </c>
      <c r="V134" s="1">
        <f t="shared" si="16"/>
        <v>0.89910000000000423</v>
      </c>
      <c r="W134" s="1">
        <f t="shared" si="17"/>
        <v>1.2094000000000165</v>
      </c>
      <c r="X134" s="1">
        <f t="shared" si="18"/>
        <v>0.40260000000000673</v>
      </c>
      <c r="Y134" s="1">
        <f t="shared" si="19"/>
        <v>0.97100000000000364</v>
      </c>
      <c r="Z134" s="1">
        <f t="shared" si="20"/>
        <v>0.88303333333333478</v>
      </c>
      <c r="AB134" s="1">
        <v>1.9804900000000001</v>
      </c>
      <c r="AD134" s="1">
        <v>288.02870000000001</v>
      </c>
      <c r="AE134" s="1">
        <v>0.58724989999999999</v>
      </c>
      <c r="AF134" s="1">
        <v>2.51261</v>
      </c>
      <c r="AG134" s="1">
        <v>2.2676949999999998</v>
      </c>
    </row>
    <row r="135" spans="1:33">
      <c r="A135" s="8">
        <v>1982</v>
      </c>
      <c r="B135" s="1">
        <v>238.5556</v>
      </c>
      <c r="C135" s="1">
        <v>238.74029999999999</v>
      </c>
      <c r="D135" s="1">
        <v>238.79689999999999</v>
      </c>
      <c r="E135" s="1">
        <v>238.6833</v>
      </c>
      <c r="F135" s="1">
        <v>238.54409999999999</v>
      </c>
      <c r="G135" s="1">
        <v>238.45099999999999</v>
      </c>
      <c r="H135" s="1">
        <v>103.6026</v>
      </c>
      <c r="I135" s="1">
        <v>103.12</v>
      </c>
      <c r="J135" s="1">
        <v>102.9547</v>
      </c>
      <c r="K135" s="1">
        <v>103.1978</v>
      </c>
      <c r="L135" s="1">
        <v>103.1178</v>
      </c>
      <c r="M135" s="1">
        <v>103.57340000000001</v>
      </c>
      <c r="N135" s="1">
        <v>341.68290000000002</v>
      </c>
      <c r="O135" s="1">
        <v>341.68290000000002</v>
      </c>
      <c r="P135" s="1">
        <v>341.68290000000002</v>
      </c>
      <c r="Q135" s="1">
        <v>341.68290000000002</v>
      </c>
      <c r="R135" s="1">
        <v>341.68290000000002</v>
      </c>
      <c r="S135" s="1">
        <v>341.68290000000002</v>
      </c>
      <c r="T135" s="1">
        <f t="shared" si="14"/>
        <v>-0.47529999999997585</v>
      </c>
      <c r="U135" s="1">
        <f t="shared" si="15"/>
        <v>-0.17739999999997735</v>
      </c>
      <c r="V135" s="1">
        <f t="shared" si="16"/>
        <v>-6.8699999999978445E-2</v>
      </c>
      <c r="W135" s="1">
        <f t="shared" si="17"/>
        <v>-0.19819999999998572</v>
      </c>
      <c r="X135" s="1">
        <f t="shared" si="18"/>
        <v>2.1000000000043428E-2</v>
      </c>
      <c r="Y135" s="1">
        <f t="shared" si="19"/>
        <v>-0.34149999999996794</v>
      </c>
      <c r="Z135" s="1">
        <f t="shared" si="20"/>
        <v>-0.20668333333330699</v>
      </c>
      <c r="AB135" s="1">
        <v>0.64366299999999999</v>
      </c>
      <c r="AD135" s="1">
        <v>287.90640000000002</v>
      </c>
      <c r="AE135" s="1">
        <v>0.46486240000000001</v>
      </c>
      <c r="AF135" s="1">
        <v>2.583129</v>
      </c>
      <c r="AG135" s="1">
        <v>1.7713669999999999</v>
      </c>
    </row>
    <row r="136" spans="1:33">
      <c r="A136" s="8">
        <v>1983</v>
      </c>
      <c r="B136" s="1">
        <v>238.02799999999999</v>
      </c>
      <c r="C136" s="1">
        <v>238.00620000000001</v>
      </c>
      <c r="D136" s="1">
        <v>238.1454</v>
      </c>
      <c r="E136" s="1">
        <v>238.18530000000001</v>
      </c>
      <c r="F136" s="1">
        <v>238.155</v>
      </c>
      <c r="G136" s="1">
        <v>238.23269999999999</v>
      </c>
      <c r="H136" s="1">
        <v>103.88939999999999</v>
      </c>
      <c r="I136" s="1">
        <v>104.01949999999999</v>
      </c>
      <c r="J136" s="1">
        <v>103.66160000000001</v>
      </c>
      <c r="K136" s="1">
        <v>103.6097</v>
      </c>
      <c r="L136" s="1">
        <v>103.7325</v>
      </c>
      <c r="M136" s="1">
        <v>103.76009999999999</v>
      </c>
      <c r="N136" s="1">
        <v>341.6721</v>
      </c>
      <c r="O136" s="1">
        <v>341.6721</v>
      </c>
      <c r="P136" s="1">
        <v>341.6721</v>
      </c>
      <c r="Q136" s="1">
        <v>341.6721</v>
      </c>
      <c r="R136" s="1">
        <v>341.6721</v>
      </c>
      <c r="S136" s="1">
        <v>341.6721</v>
      </c>
      <c r="T136" s="1">
        <f t="shared" si="14"/>
        <v>-0.24529999999998608</v>
      </c>
      <c r="U136" s="1">
        <f t="shared" si="15"/>
        <v>-0.35360000000000014</v>
      </c>
      <c r="V136" s="1">
        <f t="shared" si="16"/>
        <v>-0.13490000000001601</v>
      </c>
      <c r="W136" s="1">
        <f t="shared" si="17"/>
        <v>-0.12290000000001555</v>
      </c>
      <c r="X136" s="1">
        <f t="shared" si="18"/>
        <v>-0.21540000000001669</v>
      </c>
      <c r="Y136" s="1">
        <f t="shared" si="19"/>
        <v>-0.32069999999998799</v>
      </c>
      <c r="Z136" s="1">
        <f t="shared" si="20"/>
        <v>-0.23213333333333708</v>
      </c>
      <c r="AB136" s="1">
        <v>0.28183999999999998</v>
      </c>
      <c r="AD136" s="1">
        <v>287.75229999999999</v>
      </c>
      <c r="AE136" s="1">
        <v>0.31071530000000003</v>
      </c>
      <c r="AF136" s="1">
        <v>2.4537110000000002</v>
      </c>
      <c r="AG136" s="1">
        <v>2.106125</v>
      </c>
    </row>
    <row r="137" spans="1:33">
      <c r="A137" s="8">
        <v>1984</v>
      </c>
      <c r="B137" s="1">
        <v>238.70750000000001</v>
      </c>
      <c r="C137" s="1">
        <v>238.66399999999999</v>
      </c>
      <c r="D137" s="1">
        <v>238.46520000000001</v>
      </c>
      <c r="E137" s="1">
        <v>238.84469999999999</v>
      </c>
      <c r="F137" s="1">
        <v>238.69569999999999</v>
      </c>
      <c r="G137" s="1">
        <v>238.4171</v>
      </c>
      <c r="H137" s="1">
        <v>102.113</v>
      </c>
      <c r="I137" s="1">
        <v>102.00060000000001</v>
      </c>
      <c r="J137" s="1">
        <v>102.47799999999999</v>
      </c>
      <c r="K137" s="1">
        <v>101.73099999999999</v>
      </c>
      <c r="L137" s="1">
        <v>102.28830000000001</v>
      </c>
      <c r="M137" s="1">
        <v>102.1939</v>
      </c>
      <c r="N137" s="1">
        <v>341.55599999999998</v>
      </c>
      <c r="O137" s="1">
        <v>341.55599999999998</v>
      </c>
      <c r="P137" s="1">
        <v>341.55599999999998</v>
      </c>
      <c r="Q137" s="1">
        <v>341.55599999999998</v>
      </c>
      <c r="R137" s="1">
        <v>341.55599999999998</v>
      </c>
      <c r="S137" s="1">
        <v>341.55599999999998</v>
      </c>
      <c r="T137" s="1">
        <f t="shared" si="14"/>
        <v>0.7354999999999734</v>
      </c>
      <c r="U137" s="1">
        <f t="shared" si="15"/>
        <v>0.89139999999997599</v>
      </c>
      <c r="V137" s="1">
        <f t="shared" si="16"/>
        <v>0.61279999999996448</v>
      </c>
      <c r="W137" s="1">
        <f t="shared" si="17"/>
        <v>0.98029999999999973</v>
      </c>
      <c r="X137" s="1">
        <f t="shared" si="18"/>
        <v>0.57200000000000273</v>
      </c>
      <c r="Y137" s="1">
        <f t="shared" si="19"/>
        <v>0.94499999999999318</v>
      </c>
      <c r="Z137" s="1">
        <f t="shared" si="20"/>
        <v>0.78949999999998488</v>
      </c>
      <c r="AB137" s="1">
        <v>1.4218299999999999</v>
      </c>
      <c r="AD137" s="1">
        <v>287.84399999999999</v>
      </c>
      <c r="AE137" s="1">
        <v>0.40241100000000002</v>
      </c>
      <c r="AF137" s="1">
        <v>2.4274010000000001</v>
      </c>
      <c r="AG137" s="1">
        <v>2.2650260000000002</v>
      </c>
    </row>
    <row r="138" spans="1:33">
      <c r="A138" s="8">
        <v>1985</v>
      </c>
      <c r="B138" s="1">
        <v>238.74019999999999</v>
      </c>
      <c r="C138" s="1">
        <v>238.72319999999999</v>
      </c>
      <c r="D138" s="1">
        <v>239.24199999999999</v>
      </c>
      <c r="E138" s="1">
        <v>238.96619999999999</v>
      </c>
      <c r="F138" s="1">
        <v>239.0694</v>
      </c>
      <c r="G138" s="1">
        <v>238.81</v>
      </c>
      <c r="H138" s="1">
        <v>101.6737</v>
      </c>
      <c r="I138" s="1">
        <v>101.8077</v>
      </c>
      <c r="J138" s="1">
        <v>101.5188</v>
      </c>
      <c r="K138" s="1">
        <v>101.5835</v>
      </c>
      <c r="L138" s="1">
        <v>101.5692</v>
      </c>
      <c r="M138" s="1">
        <v>101.879</v>
      </c>
      <c r="N138" s="1">
        <v>341.5111</v>
      </c>
      <c r="O138" s="1">
        <v>341.5111</v>
      </c>
      <c r="P138" s="1">
        <v>341.5111</v>
      </c>
      <c r="Q138" s="1">
        <v>341.5111</v>
      </c>
      <c r="R138" s="1">
        <v>341.5111</v>
      </c>
      <c r="S138" s="1">
        <v>341.5111</v>
      </c>
      <c r="T138" s="1">
        <f t="shared" si="14"/>
        <v>1.0972000000000151</v>
      </c>
      <c r="U138" s="1">
        <f t="shared" si="15"/>
        <v>0.98019999999999641</v>
      </c>
      <c r="V138" s="1">
        <f t="shared" si="16"/>
        <v>0.75030000000000996</v>
      </c>
      <c r="W138" s="1">
        <f t="shared" si="17"/>
        <v>0.96139999999999759</v>
      </c>
      <c r="X138" s="1">
        <f t="shared" si="18"/>
        <v>0.87250000000000227</v>
      </c>
      <c r="Y138" s="1">
        <f t="shared" si="19"/>
        <v>0.82209999999997763</v>
      </c>
      <c r="Z138" s="1">
        <f t="shared" si="20"/>
        <v>0.91394999999999982</v>
      </c>
      <c r="AB138" s="1">
        <v>1.8347800000000001</v>
      </c>
      <c r="AD138" s="1">
        <v>287.91719999999998</v>
      </c>
      <c r="AE138" s="1">
        <v>0.475499</v>
      </c>
      <c r="AF138" s="1">
        <v>2.5379909999999999</v>
      </c>
      <c r="AG138" s="1">
        <v>2.354247</v>
      </c>
    </row>
    <row r="139" spans="1:33">
      <c r="A139" s="8">
        <v>1986</v>
      </c>
      <c r="B139" s="1">
        <v>238.69900000000001</v>
      </c>
      <c r="C139" s="1">
        <v>238.7286</v>
      </c>
      <c r="D139" s="1">
        <v>238.76519999999999</v>
      </c>
      <c r="E139" s="1">
        <v>238.90190000000001</v>
      </c>
      <c r="F139" s="1">
        <v>239.0891</v>
      </c>
      <c r="G139" s="1">
        <v>238.63239999999999</v>
      </c>
      <c r="H139" s="1">
        <v>102.18810000000001</v>
      </c>
      <c r="I139" s="1">
        <v>102.2303</v>
      </c>
      <c r="J139" s="1">
        <v>101.6763</v>
      </c>
      <c r="K139" s="1">
        <v>101.4622</v>
      </c>
      <c r="L139" s="1">
        <v>101.8121</v>
      </c>
      <c r="M139" s="1">
        <v>102.12309999999999</v>
      </c>
      <c r="N139" s="1">
        <v>341.51029999999997</v>
      </c>
      <c r="O139" s="1">
        <v>341.51029999999997</v>
      </c>
      <c r="P139" s="1">
        <v>341.51029999999997</v>
      </c>
      <c r="Q139" s="1">
        <v>341.51029999999997</v>
      </c>
      <c r="R139" s="1">
        <v>341.51029999999997</v>
      </c>
      <c r="S139" s="1">
        <v>341.51029999999997</v>
      </c>
      <c r="T139" s="1">
        <f t="shared" si="14"/>
        <v>0.62319999999994025</v>
      </c>
      <c r="U139" s="1">
        <f t="shared" si="15"/>
        <v>0.55139999999997258</v>
      </c>
      <c r="V139" s="1">
        <f t="shared" si="16"/>
        <v>1.0687999999999818</v>
      </c>
      <c r="W139" s="1">
        <f t="shared" si="17"/>
        <v>1.1461999999999648</v>
      </c>
      <c r="X139" s="1">
        <f t="shared" si="18"/>
        <v>0.60909999999998377</v>
      </c>
      <c r="Y139" s="1">
        <f t="shared" si="19"/>
        <v>0.75479999999998881</v>
      </c>
      <c r="Z139" s="1">
        <f t="shared" si="20"/>
        <v>0.79224999999997203</v>
      </c>
      <c r="AB139" s="1">
        <v>1.84999</v>
      </c>
      <c r="AD139" s="1">
        <v>287.93950000000001</v>
      </c>
      <c r="AE139" s="1">
        <v>0.49782959999999998</v>
      </c>
      <c r="AF139" s="1">
        <v>2.6207180000000001</v>
      </c>
      <c r="AG139" s="1">
        <v>2.43024</v>
      </c>
    </row>
    <row r="140" spans="1:33">
      <c r="A140" s="8">
        <v>1987</v>
      </c>
      <c r="B140" s="1">
        <v>238.75559999999999</v>
      </c>
      <c r="C140" s="1">
        <v>238.42920000000001</v>
      </c>
      <c r="D140" s="1">
        <v>239.23429999999999</v>
      </c>
      <c r="E140" s="1">
        <v>239.0719</v>
      </c>
      <c r="F140" s="1">
        <v>238.69929999999999</v>
      </c>
      <c r="G140" s="1">
        <v>239.04939999999999</v>
      </c>
      <c r="H140" s="1">
        <v>101.9512</v>
      </c>
      <c r="I140" s="1">
        <v>102.1026</v>
      </c>
      <c r="J140" s="1">
        <v>101.5076</v>
      </c>
      <c r="K140" s="1">
        <v>101.9759</v>
      </c>
      <c r="L140" s="1">
        <v>101.9186</v>
      </c>
      <c r="M140" s="1">
        <v>101.9967</v>
      </c>
      <c r="N140" s="1">
        <v>341.54809999999998</v>
      </c>
      <c r="O140" s="1">
        <v>341.54809999999998</v>
      </c>
      <c r="P140" s="1">
        <v>341.54809999999998</v>
      </c>
      <c r="Q140" s="1">
        <v>341.54809999999998</v>
      </c>
      <c r="R140" s="1">
        <v>341.54809999999998</v>
      </c>
      <c r="S140" s="1">
        <v>341.54809999999998</v>
      </c>
      <c r="T140" s="1">
        <f t="shared" si="14"/>
        <v>0.84129999999998972</v>
      </c>
      <c r="U140" s="1">
        <f t="shared" si="15"/>
        <v>1.0162999999999727</v>
      </c>
      <c r="V140" s="1">
        <f t="shared" si="16"/>
        <v>0.80619999999998981</v>
      </c>
      <c r="W140" s="1">
        <f t="shared" si="17"/>
        <v>0.50029999999998154</v>
      </c>
      <c r="X140" s="1">
        <f t="shared" si="18"/>
        <v>0.93019999999998504</v>
      </c>
      <c r="Y140" s="1">
        <f t="shared" si="19"/>
        <v>0.50199999999998113</v>
      </c>
      <c r="Z140" s="1">
        <f t="shared" si="20"/>
        <v>0.76604999999998336</v>
      </c>
      <c r="AB140" s="1">
        <v>2.0013399999999999</v>
      </c>
      <c r="AD140" s="1">
        <v>288.00720000000001</v>
      </c>
      <c r="AE140" s="1">
        <v>0.56541969999999997</v>
      </c>
      <c r="AF140" s="1">
        <v>2.7243499999999998</v>
      </c>
      <c r="AG140" s="1">
        <v>2.0624410000000002</v>
      </c>
    </row>
    <row r="141" spans="1:33">
      <c r="A141" s="8">
        <v>1988</v>
      </c>
      <c r="B141" s="1">
        <v>238.9221</v>
      </c>
      <c r="C141" s="1">
        <v>239.0471</v>
      </c>
      <c r="D141" s="1">
        <v>239.09870000000001</v>
      </c>
      <c r="E141" s="1">
        <v>239.19</v>
      </c>
      <c r="F141" s="1">
        <v>239.33160000000001</v>
      </c>
      <c r="G141" s="1">
        <v>238.61529999999999</v>
      </c>
      <c r="H141" s="1">
        <v>101.7783</v>
      </c>
      <c r="I141" s="1">
        <v>101.5954</v>
      </c>
      <c r="J141" s="1">
        <v>101.5702</v>
      </c>
      <c r="K141" s="1">
        <v>101.75230000000001</v>
      </c>
      <c r="L141" s="1">
        <v>101.52460000000001</v>
      </c>
      <c r="M141" s="1">
        <v>101.96599999999999</v>
      </c>
      <c r="N141" s="1">
        <v>341.63240000000002</v>
      </c>
      <c r="O141" s="1">
        <v>341.63240000000002</v>
      </c>
      <c r="P141" s="1">
        <v>341.63240000000002</v>
      </c>
      <c r="Q141" s="1">
        <v>341.63240000000002</v>
      </c>
      <c r="R141" s="1">
        <v>341.63240000000002</v>
      </c>
      <c r="S141" s="1">
        <v>341.63240000000002</v>
      </c>
      <c r="T141" s="1">
        <f t="shared" si="14"/>
        <v>0.93200000000001637</v>
      </c>
      <c r="U141" s="1">
        <f t="shared" si="15"/>
        <v>0.9899000000000342</v>
      </c>
      <c r="V141" s="1">
        <f t="shared" si="16"/>
        <v>0.96350000000001046</v>
      </c>
      <c r="W141" s="1">
        <f t="shared" si="17"/>
        <v>0.69010000000002947</v>
      </c>
      <c r="X141" s="1">
        <f t="shared" si="18"/>
        <v>0.77619999999998868</v>
      </c>
      <c r="Y141" s="1">
        <f t="shared" si="19"/>
        <v>1.0511000000000195</v>
      </c>
      <c r="Z141" s="1">
        <f t="shared" si="20"/>
        <v>0.90046666666668307</v>
      </c>
      <c r="AB141" s="1">
        <v>2.1635399999999998</v>
      </c>
      <c r="AD141" s="1">
        <v>288.03129999999999</v>
      </c>
      <c r="AE141" s="1">
        <v>0.5894916</v>
      </c>
      <c r="AF141" s="1">
        <v>2.6496270000000002</v>
      </c>
      <c r="AG141" s="1">
        <v>1.929937</v>
      </c>
    </row>
    <row r="142" spans="1:33">
      <c r="A142" s="8">
        <v>1989</v>
      </c>
      <c r="B142" s="1">
        <v>238.85220000000001</v>
      </c>
      <c r="C142" s="1">
        <v>238.96260000000001</v>
      </c>
      <c r="D142" s="1">
        <v>238.84829999999999</v>
      </c>
      <c r="E142" s="1">
        <v>239.19460000000001</v>
      </c>
      <c r="F142" s="1">
        <v>239.54480000000001</v>
      </c>
      <c r="G142" s="1">
        <v>239.00059999999999</v>
      </c>
      <c r="H142" s="1">
        <v>101.9969</v>
      </c>
      <c r="I142" s="1">
        <v>101.584</v>
      </c>
      <c r="J142" s="1">
        <v>101.6798</v>
      </c>
      <c r="K142" s="1">
        <v>101.4233</v>
      </c>
      <c r="L142" s="1">
        <v>101.0591</v>
      </c>
      <c r="M142" s="1">
        <v>101.4766</v>
      </c>
      <c r="N142" s="1">
        <v>341.77719999999999</v>
      </c>
      <c r="O142" s="1">
        <v>341.77719999999999</v>
      </c>
      <c r="P142" s="1">
        <v>341.77719999999999</v>
      </c>
      <c r="Q142" s="1">
        <v>341.77719999999999</v>
      </c>
      <c r="R142" s="1">
        <v>341.77719999999999</v>
      </c>
      <c r="S142" s="1">
        <v>341.77719999999999</v>
      </c>
      <c r="T142" s="1">
        <f t="shared" si="14"/>
        <v>0.92810000000000059</v>
      </c>
      <c r="U142" s="1">
        <f t="shared" si="15"/>
        <v>1.2305999999999813</v>
      </c>
      <c r="V142" s="1">
        <f t="shared" si="16"/>
        <v>1.2490999999999985</v>
      </c>
      <c r="W142" s="1">
        <f t="shared" si="17"/>
        <v>1.1593000000000018</v>
      </c>
      <c r="X142" s="1">
        <f t="shared" si="18"/>
        <v>1.1732999999999834</v>
      </c>
      <c r="Y142" s="1">
        <f t="shared" si="19"/>
        <v>1.2999999999999829</v>
      </c>
      <c r="Z142" s="1">
        <f t="shared" si="20"/>
        <v>1.1733999999999913</v>
      </c>
      <c r="AB142" s="1">
        <v>2.33284</v>
      </c>
      <c r="AD142" s="1">
        <v>288.05869999999999</v>
      </c>
      <c r="AE142" s="1">
        <v>0.61684119999999998</v>
      </c>
      <c r="AF142" s="1">
        <v>2.6623209999999999</v>
      </c>
      <c r="AG142" s="1">
        <v>2.3326899999999999</v>
      </c>
    </row>
    <row r="143" spans="1:33">
      <c r="A143" s="8">
        <v>1990</v>
      </c>
      <c r="B143" s="1">
        <v>239.1925</v>
      </c>
      <c r="C143" s="1">
        <v>238.99979999999999</v>
      </c>
      <c r="D143" s="1">
        <v>239.28049999999999</v>
      </c>
      <c r="E143" s="1">
        <v>239.09880000000001</v>
      </c>
      <c r="F143" s="1">
        <v>238.87860000000001</v>
      </c>
      <c r="G143" s="1">
        <v>238.79910000000001</v>
      </c>
      <c r="H143" s="1">
        <v>101.96550000000001</v>
      </c>
      <c r="I143" s="1">
        <v>101.6683</v>
      </c>
      <c r="J143" s="1">
        <v>101.536</v>
      </c>
      <c r="K143" s="1">
        <v>101.6026</v>
      </c>
      <c r="L143" s="1">
        <v>101.90519999999999</v>
      </c>
      <c r="M143" s="1">
        <v>102.0098</v>
      </c>
      <c r="N143" s="1">
        <v>341.74939999999998</v>
      </c>
      <c r="O143" s="1">
        <v>341.74939999999998</v>
      </c>
      <c r="P143" s="1">
        <v>341.74939999999998</v>
      </c>
      <c r="Q143" s="1">
        <v>341.74939999999998</v>
      </c>
      <c r="R143" s="1">
        <v>341.74939999999998</v>
      </c>
      <c r="S143" s="1">
        <v>341.74939999999998</v>
      </c>
      <c r="T143" s="1">
        <f t="shared" si="14"/>
        <v>0.59139999999996462</v>
      </c>
      <c r="U143" s="1">
        <f t="shared" si="15"/>
        <v>1.0812999999999988</v>
      </c>
      <c r="V143" s="1">
        <f t="shared" si="16"/>
        <v>0.9328999999999894</v>
      </c>
      <c r="W143" s="1">
        <f t="shared" si="17"/>
        <v>1.0479999999999734</v>
      </c>
      <c r="X143" s="1">
        <f t="shared" si="18"/>
        <v>0.96559999999999491</v>
      </c>
      <c r="Y143" s="1">
        <f t="shared" si="19"/>
        <v>0.9404999999999859</v>
      </c>
      <c r="Z143" s="1">
        <f t="shared" si="20"/>
        <v>0.92661666666665121</v>
      </c>
      <c r="AB143" s="1">
        <v>2.3582000000000001</v>
      </c>
      <c r="AD143" s="1">
        <v>288.11369999999999</v>
      </c>
      <c r="AE143" s="1">
        <v>0.67187889999999995</v>
      </c>
      <c r="AF143" s="1">
        <v>2.6900029999999999</v>
      </c>
      <c r="AG143" s="1">
        <v>2.103561</v>
      </c>
    </row>
    <row r="144" spans="1:33">
      <c r="A144" s="8">
        <v>1991</v>
      </c>
      <c r="B144" s="1">
        <v>238.25389999999999</v>
      </c>
      <c r="C144" s="1">
        <v>238.48840000000001</v>
      </c>
      <c r="D144" s="1">
        <v>238.27719999999999</v>
      </c>
      <c r="E144" s="1">
        <v>238.27500000000001</v>
      </c>
      <c r="F144" s="1">
        <v>238.38759999999999</v>
      </c>
      <c r="G144" s="1">
        <v>237.886</v>
      </c>
      <c r="H144" s="1">
        <v>103.4409</v>
      </c>
      <c r="I144" s="1">
        <v>103.3657</v>
      </c>
      <c r="J144" s="1">
        <v>103.6253</v>
      </c>
      <c r="K144" s="1">
        <v>104.00660000000001</v>
      </c>
      <c r="L144" s="1">
        <v>104.0001</v>
      </c>
      <c r="M144" s="1">
        <v>103.9353</v>
      </c>
      <c r="N144" s="1">
        <v>341.71730000000002</v>
      </c>
      <c r="O144" s="1">
        <v>341.71730000000002</v>
      </c>
      <c r="P144" s="1">
        <v>341.71730000000002</v>
      </c>
      <c r="Q144" s="1">
        <v>341.71730000000002</v>
      </c>
      <c r="R144" s="1">
        <v>341.71730000000002</v>
      </c>
      <c r="S144" s="1">
        <v>341.71730000000002</v>
      </c>
      <c r="T144" s="1">
        <f t="shared" si="14"/>
        <v>2.250000000003638E-2</v>
      </c>
      <c r="U144" s="1">
        <f t="shared" si="15"/>
        <v>-0.13679999999999382</v>
      </c>
      <c r="V144" s="1">
        <f t="shared" si="16"/>
        <v>-0.18519999999995207</v>
      </c>
      <c r="W144" s="1">
        <f t="shared" si="17"/>
        <v>-0.56429999999997449</v>
      </c>
      <c r="X144" s="1">
        <f t="shared" si="18"/>
        <v>-0.67039999999997235</v>
      </c>
      <c r="Y144" s="1">
        <f t="shared" si="19"/>
        <v>-0.10399999999995657</v>
      </c>
      <c r="Z144" s="1">
        <f t="shared" si="20"/>
        <v>-0.27303333333330215</v>
      </c>
      <c r="AB144" s="1">
        <v>0.92252500000000004</v>
      </c>
      <c r="AD144" s="1">
        <v>288.06849999999997</v>
      </c>
      <c r="AE144" s="1">
        <v>0.6265693</v>
      </c>
      <c r="AF144" s="1">
        <v>2.7811590000000002</v>
      </c>
      <c r="AG144" s="1">
        <v>2.105985</v>
      </c>
    </row>
    <row r="145" spans="1:36">
      <c r="A145" s="8">
        <v>1992</v>
      </c>
      <c r="B145" s="1">
        <v>236.9188</v>
      </c>
      <c r="C145" s="1">
        <v>237.01660000000001</v>
      </c>
      <c r="D145" s="1">
        <v>237.12700000000001</v>
      </c>
      <c r="E145" s="1">
        <v>237.16290000000001</v>
      </c>
      <c r="F145" s="1">
        <v>236.9042</v>
      </c>
      <c r="G145" s="1">
        <v>237.2396</v>
      </c>
      <c r="H145" s="1">
        <v>105.26049999999999</v>
      </c>
      <c r="I145" s="1">
        <v>105.26260000000001</v>
      </c>
      <c r="J145" s="1">
        <v>105.5941</v>
      </c>
      <c r="K145" s="1">
        <v>105.7282</v>
      </c>
      <c r="L145" s="1">
        <v>105.5912</v>
      </c>
      <c r="M145" s="1">
        <v>105.1781</v>
      </c>
      <c r="N145" s="1">
        <v>341.6841</v>
      </c>
      <c r="O145" s="1">
        <v>341.6841</v>
      </c>
      <c r="P145" s="1">
        <v>341.6841</v>
      </c>
      <c r="Q145" s="1">
        <v>341.6841</v>
      </c>
      <c r="R145" s="1">
        <v>341.6841</v>
      </c>
      <c r="S145" s="1">
        <v>341.6841</v>
      </c>
      <c r="T145" s="1">
        <f t="shared" si="14"/>
        <v>-0.49519999999998277</v>
      </c>
      <c r="U145" s="1">
        <f t="shared" si="15"/>
        <v>-0.5951000000000306</v>
      </c>
      <c r="V145" s="1">
        <f t="shared" si="16"/>
        <v>-1.0370000000000061</v>
      </c>
      <c r="W145" s="1">
        <f t="shared" si="17"/>
        <v>-1.2070000000000221</v>
      </c>
      <c r="X145" s="1">
        <f t="shared" si="18"/>
        <v>-0.81130000000001701</v>
      </c>
      <c r="Y145" s="1">
        <f t="shared" si="19"/>
        <v>-0.73359999999999559</v>
      </c>
      <c r="Z145" s="1">
        <f t="shared" si="20"/>
        <v>-0.81320000000000903</v>
      </c>
      <c r="AB145" s="1">
        <v>-0.47147</v>
      </c>
      <c r="AD145" s="1">
        <v>287.78370000000001</v>
      </c>
      <c r="AE145" s="1">
        <v>0.34172950000000002</v>
      </c>
      <c r="AF145" s="1">
        <v>2.8445879999999999</v>
      </c>
      <c r="AG145" s="1">
        <v>2.2077960000000001</v>
      </c>
    </row>
    <row r="146" spans="1:36">
      <c r="A146" s="8">
        <v>1993</v>
      </c>
      <c r="B146" s="1">
        <v>238.2372</v>
      </c>
      <c r="C146" s="1">
        <v>238.0684</v>
      </c>
      <c r="D146" s="1">
        <v>238.07749999999999</v>
      </c>
      <c r="E146" s="1">
        <v>238.0204</v>
      </c>
      <c r="F146" s="1">
        <v>238.36580000000001</v>
      </c>
      <c r="G146" s="1">
        <v>237.7439</v>
      </c>
      <c r="H146" s="1">
        <v>103.00239999999999</v>
      </c>
      <c r="I146" s="1">
        <v>102.83920000000001</v>
      </c>
      <c r="J146" s="1">
        <v>102.51220000000001</v>
      </c>
      <c r="K146" s="1">
        <v>103.29770000000001</v>
      </c>
      <c r="L146" s="1">
        <v>102.82340000000001</v>
      </c>
      <c r="M146" s="1">
        <v>102.73139999999999</v>
      </c>
      <c r="N146" s="1">
        <v>341.61900000000003</v>
      </c>
      <c r="O146" s="1">
        <v>341.61900000000003</v>
      </c>
      <c r="P146" s="1">
        <v>341.61900000000003</v>
      </c>
      <c r="Q146" s="1">
        <v>341.61900000000003</v>
      </c>
      <c r="R146" s="1">
        <v>341.61900000000003</v>
      </c>
      <c r="S146" s="1">
        <v>341.61900000000003</v>
      </c>
      <c r="T146" s="1">
        <f t="shared" si="14"/>
        <v>0.37940000000003238</v>
      </c>
      <c r="U146" s="1">
        <f t="shared" si="15"/>
        <v>0.71140000000002601</v>
      </c>
      <c r="V146" s="1">
        <f t="shared" si="16"/>
        <v>1.0293000000000347</v>
      </c>
      <c r="W146" s="1">
        <f t="shared" si="17"/>
        <v>0.30090000000001282</v>
      </c>
      <c r="X146" s="1">
        <f t="shared" si="18"/>
        <v>0.4298000000000286</v>
      </c>
      <c r="Y146" s="1">
        <f t="shared" si="19"/>
        <v>1.1437000000000239</v>
      </c>
      <c r="Z146" s="1">
        <f t="shared" si="20"/>
        <v>0.66575000000002638</v>
      </c>
      <c r="AB146" s="1">
        <v>1.3842000000000001</v>
      </c>
      <c r="AD146" s="1">
        <v>287.85419999999999</v>
      </c>
      <c r="AE146" s="1">
        <v>0.41225729999999999</v>
      </c>
      <c r="AF146" s="1">
        <v>2.905465</v>
      </c>
      <c r="AG146" s="1">
        <v>2.2346400000000002</v>
      </c>
    </row>
    <row r="147" spans="1:36">
      <c r="A147" s="8">
        <v>1994</v>
      </c>
      <c r="B147" s="1">
        <v>238.1506</v>
      </c>
      <c r="C147" s="1">
        <v>238.42330000000001</v>
      </c>
      <c r="D147" s="1">
        <v>238.42619999999999</v>
      </c>
      <c r="E147" s="1">
        <v>238.4076</v>
      </c>
      <c r="F147" s="1">
        <v>238.4657</v>
      </c>
      <c r="G147" s="1">
        <v>238.42259999999999</v>
      </c>
      <c r="H147" s="1">
        <v>101.9336</v>
      </c>
      <c r="I147" s="1">
        <v>102.1961</v>
      </c>
      <c r="J147" s="1">
        <v>102.1584</v>
      </c>
      <c r="K147" s="1">
        <v>101.83540000000001</v>
      </c>
      <c r="L147" s="1">
        <v>102.1562</v>
      </c>
      <c r="M147" s="1">
        <v>101.806</v>
      </c>
      <c r="N147" s="1">
        <v>341.54989999999998</v>
      </c>
      <c r="O147" s="1">
        <v>341.54989999999998</v>
      </c>
      <c r="P147" s="1">
        <v>341.54989999999998</v>
      </c>
      <c r="Q147" s="1">
        <v>341.54989999999998</v>
      </c>
      <c r="R147" s="1">
        <v>341.54989999999998</v>
      </c>
      <c r="S147" s="1">
        <v>341.54989999999998</v>
      </c>
      <c r="T147" s="1">
        <f t="shared" si="14"/>
        <v>1.4656999999999698</v>
      </c>
      <c r="U147" s="1">
        <f t="shared" si="15"/>
        <v>0.93049999999996658</v>
      </c>
      <c r="V147" s="1">
        <f t="shared" si="16"/>
        <v>0.96529999999998495</v>
      </c>
      <c r="W147" s="1">
        <f t="shared" si="17"/>
        <v>1.3068999999999846</v>
      </c>
      <c r="X147" s="1">
        <f t="shared" si="18"/>
        <v>0.92799999999996885</v>
      </c>
      <c r="Y147" s="1">
        <f t="shared" si="19"/>
        <v>1.3213000000000079</v>
      </c>
      <c r="Z147" s="1">
        <f t="shared" si="20"/>
        <v>1.1529499999999804</v>
      </c>
      <c r="AB147" s="1">
        <v>2.0704099999999999</v>
      </c>
      <c r="AD147" s="1">
        <v>287.94929999999999</v>
      </c>
      <c r="AE147" s="1">
        <v>0.50722219999999996</v>
      </c>
      <c r="AF147" s="1">
        <v>2.9481570000000001</v>
      </c>
      <c r="AG147" s="1">
        <v>2.0913360000000001</v>
      </c>
    </row>
    <row r="148" spans="1:36">
      <c r="A148" s="8">
        <v>1995</v>
      </c>
      <c r="B148" s="1">
        <v>238.71029999999999</v>
      </c>
      <c r="C148" s="1">
        <v>238.75819999999999</v>
      </c>
      <c r="D148" s="1">
        <v>238.57050000000001</v>
      </c>
      <c r="E148" s="1">
        <v>238.6285</v>
      </c>
      <c r="F148" s="1">
        <v>238.55789999999999</v>
      </c>
      <c r="G148" s="1">
        <v>238.82919999999999</v>
      </c>
      <c r="H148" s="1">
        <v>101.8963</v>
      </c>
      <c r="I148" s="1">
        <v>101.7932</v>
      </c>
      <c r="J148" s="1">
        <v>101.81019999999999</v>
      </c>
      <c r="K148" s="1">
        <v>102.1872</v>
      </c>
      <c r="L148" s="1">
        <v>102.0356</v>
      </c>
      <c r="M148" s="1">
        <v>101.4983</v>
      </c>
      <c r="N148" s="1">
        <v>341.5247</v>
      </c>
      <c r="O148" s="1">
        <v>341.5247</v>
      </c>
      <c r="P148" s="1">
        <v>341.5247</v>
      </c>
      <c r="Q148" s="1">
        <v>341.5247</v>
      </c>
      <c r="R148" s="1">
        <v>341.5247</v>
      </c>
      <c r="S148" s="1">
        <v>341.5247</v>
      </c>
      <c r="T148" s="1">
        <f t="shared" si="14"/>
        <v>0.91810000000000969</v>
      </c>
      <c r="U148" s="1">
        <f t="shared" si="15"/>
        <v>0.97329999999999472</v>
      </c>
      <c r="V148" s="1">
        <f t="shared" si="16"/>
        <v>1.143999999999977</v>
      </c>
      <c r="W148" s="1">
        <f t="shared" si="17"/>
        <v>0.70899999999997476</v>
      </c>
      <c r="X148" s="1">
        <f t="shared" si="18"/>
        <v>0.93120000000001824</v>
      </c>
      <c r="Y148" s="1">
        <f t="shared" si="19"/>
        <v>1.1972000000000094</v>
      </c>
      <c r="Z148" s="1">
        <f t="shared" si="20"/>
        <v>0.97879999999999734</v>
      </c>
      <c r="AB148" s="1">
        <v>2.3204699999999998</v>
      </c>
      <c r="AD148" s="1">
        <v>288.0772</v>
      </c>
      <c r="AE148" s="1">
        <v>0.63509389999999999</v>
      </c>
      <c r="AF148" s="1">
        <v>2.9763199999999999</v>
      </c>
      <c r="AG148" s="1">
        <v>1.9661409999999999</v>
      </c>
    </row>
    <row r="149" spans="1:36">
      <c r="A149" s="8">
        <v>1996</v>
      </c>
      <c r="B149" s="1">
        <v>238.8056</v>
      </c>
      <c r="C149" s="1">
        <v>238.8167</v>
      </c>
      <c r="D149" s="1">
        <v>238.85390000000001</v>
      </c>
      <c r="E149" s="1">
        <v>238.9718</v>
      </c>
      <c r="F149" s="1">
        <v>238.62010000000001</v>
      </c>
      <c r="G149" s="1">
        <v>238.75890000000001</v>
      </c>
      <c r="H149" s="1">
        <v>101.5091</v>
      </c>
      <c r="I149" s="1">
        <v>101.49760000000001</v>
      </c>
      <c r="J149" s="1">
        <v>101.7658</v>
      </c>
      <c r="K149" s="1">
        <v>101.6249</v>
      </c>
      <c r="L149" s="1">
        <v>101.9311</v>
      </c>
      <c r="M149" s="1">
        <v>101.5376</v>
      </c>
      <c r="N149" s="1">
        <v>341.50380000000001</v>
      </c>
      <c r="O149" s="1">
        <v>341.50380000000001</v>
      </c>
      <c r="P149" s="1">
        <v>341.50380000000001</v>
      </c>
      <c r="Q149" s="1">
        <v>341.50380000000001</v>
      </c>
      <c r="R149" s="1">
        <v>341.50380000000001</v>
      </c>
      <c r="S149" s="1">
        <v>341.50380000000001</v>
      </c>
      <c r="T149" s="1">
        <f t="shared" si="14"/>
        <v>1.1891000000000247</v>
      </c>
      <c r="U149" s="1">
        <f t="shared" si="15"/>
        <v>1.1895000000000095</v>
      </c>
      <c r="V149" s="1">
        <f t="shared" si="16"/>
        <v>0.88409999999998945</v>
      </c>
      <c r="W149" s="1">
        <f t="shared" si="17"/>
        <v>0.90710000000001401</v>
      </c>
      <c r="X149" s="1">
        <f t="shared" si="18"/>
        <v>0.95259999999998968</v>
      </c>
      <c r="Y149" s="1">
        <f t="shared" si="19"/>
        <v>1.2073000000000036</v>
      </c>
      <c r="Z149" s="1">
        <f t="shared" si="20"/>
        <v>1.0549500000000052</v>
      </c>
      <c r="AB149" s="1">
        <v>2.4151699999999998</v>
      </c>
      <c r="AD149" s="1">
        <v>288.09640000000002</v>
      </c>
      <c r="AE149" s="1">
        <v>0.65424280000000001</v>
      </c>
      <c r="AF149" s="1">
        <v>2.96251</v>
      </c>
      <c r="AG149" s="1">
        <v>1.925306</v>
      </c>
    </row>
    <row r="150" spans="1:36">
      <c r="A150" s="8">
        <v>1997</v>
      </c>
      <c r="B150" s="1">
        <v>238.84520000000001</v>
      </c>
      <c r="C150" s="1">
        <v>238.81899999999999</v>
      </c>
      <c r="D150" s="1">
        <v>238.70660000000001</v>
      </c>
      <c r="E150" s="1">
        <v>238.57159999999999</v>
      </c>
      <c r="F150" s="1">
        <v>238.74080000000001</v>
      </c>
      <c r="G150" s="1">
        <v>238.65479999999999</v>
      </c>
      <c r="H150" s="1">
        <v>101.05159999999999</v>
      </c>
      <c r="I150" s="1">
        <v>101.6738</v>
      </c>
      <c r="J150" s="1">
        <v>101.5578</v>
      </c>
      <c r="K150" s="1">
        <v>101.30970000000001</v>
      </c>
      <c r="L150" s="1">
        <v>101.6935</v>
      </c>
      <c r="M150" s="1">
        <v>101.9241</v>
      </c>
      <c r="N150" s="1">
        <v>341.53300000000002</v>
      </c>
      <c r="O150" s="1">
        <v>341.53300000000002</v>
      </c>
      <c r="P150" s="1">
        <v>341.53300000000002</v>
      </c>
      <c r="Q150" s="1">
        <v>341.53300000000002</v>
      </c>
      <c r="R150" s="1">
        <v>341.53300000000002</v>
      </c>
      <c r="S150" s="1">
        <v>341.53300000000002</v>
      </c>
      <c r="T150" s="1">
        <f t="shared" si="14"/>
        <v>1.6362000000000023</v>
      </c>
      <c r="U150" s="1">
        <f t="shared" si="15"/>
        <v>1.0402000000000271</v>
      </c>
      <c r="V150" s="1">
        <f t="shared" si="16"/>
        <v>1.2686000000000206</v>
      </c>
      <c r="W150" s="1">
        <f t="shared" si="17"/>
        <v>1.6517000000000053</v>
      </c>
      <c r="X150" s="1">
        <f t="shared" si="18"/>
        <v>1.098700000000008</v>
      </c>
      <c r="Y150" s="1">
        <f t="shared" si="19"/>
        <v>0.95410000000001105</v>
      </c>
      <c r="Z150" s="1">
        <f t="shared" si="20"/>
        <v>1.2749166666666791</v>
      </c>
      <c r="AB150" s="1">
        <v>2.5075099999999999</v>
      </c>
      <c r="AD150" s="1">
        <v>288.12900000000002</v>
      </c>
      <c r="AE150" s="1">
        <v>0.68684719999999999</v>
      </c>
      <c r="AF150" s="1">
        <v>2.9630619999999999</v>
      </c>
      <c r="AG150" s="1">
        <v>2.2247870000000001</v>
      </c>
    </row>
    <row r="151" spans="1:36">
      <c r="A151" s="8">
        <v>1998</v>
      </c>
      <c r="B151" s="1">
        <v>238.6027</v>
      </c>
      <c r="C151" s="1">
        <v>238.91630000000001</v>
      </c>
      <c r="D151" s="1">
        <v>238.7689</v>
      </c>
      <c r="E151" s="1">
        <v>238.75479999999999</v>
      </c>
      <c r="F151" s="1">
        <v>238.72800000000001</v>
      </c>
      <c r="G151" s="1">
        <v>239.0898</v>
      </c>
      <c r="H151" s="1">
        <v>101.7764</v>
      </c>
      <c r="I151" s="1">
        <v>101.83159999999999</v>
      </c>
      <c r="J151" s="1">
        <v>101.9769</v>
      </c>
      <c r="K151" s="1">
        <v>101.68980000000001</v>
      </c>
      <c r="L151" s="1">
        <v>101.9847</v>
      </c>
      <c r="M151" s="1">
        <v>101.2877</v>
      </c>
      <c r="N151" s="1">
        <v>341.63799999999998</v>
      </c>
      <c r="O151" s="1">
        <v>341.63799999999998</v>
      </c>
      <c r="P151" s="1">
        <v>341.63799999999998</v>
      </c>
      <c r="Q151" s="1">
        <v>341.63799999999998</v>
      </c>
      <c r="R151" s="1">
        <v>341.63799999999998</v>
      </c>
      <c r="S151" s="1">
        <v>341.63799999999998</v>
      </c>
      <c r="T151" s="1">
        <f t="shared" si="14"/>
        <v>1.2588999999999828</v>
      </c>
      <c r="U151" s="1">
        <f t="shared" si="15"/>
        <v>0.89009999999998968</v>
      </c>
      <c r="V151" s="1">
        <f t="shared" si="16"/>
        <v>0.89219999999997412</v>
      </c>
      <c r="W151" s="1">
        <f t="shared" si="17"/>
        <v>1.1933999999999969</v>
      </c>
      <c r="X151" s="1">
        <f t="shared" si="18"/>
        <v>0.92529999999996448</v>
      </c>
      <c r="Y151" s="1">
        <f t="shared" si="19"/>
        <v>1.2604999999999791</v>
      </c>
      <c r="Z151" s="1">
        <f t="shared" si="20"/>
        <v>1.0700666666666478</v>
      </c>
      <c r="AB151" s="1">
        <v>2.6684299999999999</v>
      </c>
      <c r="AD151" s="1">
        <v>288.22250000000003</v>
      </c>
      <c r="AE151" s="1">
        <v>0.78030040000000001</v>
      </c>
      <c r="AF151" s="1">
        <v>2.9840260000000001</v>
      </c>
      <c r="AG151" s="1">
        <v>1.989805</v>
      </c>
    </row>
    <row r="152" spans="1:36">
      <c r="A152" s="8">
        <v>1999</v>
      </c>
      <c r="B152" s="1">
        <v>239.20849999999999</v>
      </c>
      <c r="C152" s="1">
        <v>238.8015</v>
      </c>
      <c r="D152" s="1">
        <v>239.0264</v>
      </c>
      <c r="E152" s="1">
        <v>238.9768</v>
      </c>
      <c r="F152" s="1">
        <v>238.73570000000001</v>
      </c>
      <c r="G152" s="1">
        <v>238.92160000000001</v>
      </c>
      <c r="H152" s="1">
        <v>101.53530000000001</v>
      </c>
      <c r="I152" s="1">
        <v>101.9807</v>
      </c>
      <c r="J152" s="1">
        <v>101.6794</v>
      </c>
      <c r="K152" s="1">
        <v>101.72580000000001</v>
      </c>
      <c r="L152" s="1">
        <v>101.9021</v>
      </c>
      <c r="M152" s="1">
        <v>101.2548</v>
      </c>
      <c r="N152" s="1">
        <v>341.702</v>
      </c>
      <c r="O152" s="1">
        <v>341.702</v>
      </c>
      <c r="P152" s="1">
        <v>341.702</v>
      </c>
      <c r="Q152" s="1">
        <v>341.702</v>
      </c>
      <c r="R152" s="1">
        <v>341.702</v>
      </c>
      <c r="S152" s="1">
        <v>341.702</v>
      </c>
      <c r="T152" s="1">
        <f t="shared" si="14"/>
        <v>0.95820000000000505</v>
      </c>
      <c r="U152" s="1">
        <f t="shared" si="15"/>
        <v>0.91979999999998086</v>
      </c>
      <c r="V152" s="1">
        <f t="shared" si="16"/>
        <v>0.99620000000001596</v>
      </c>
      <c r="W152" s="1">
        <f t="shared" si="17"/>
        <v>0.9994000000000085</v>
      </c>
      <c r="X152" s="1">
        <f t="shared" si="18"/>
        <v>1.0641999999999712</v>
      </c>
      <c r="Y152" s="1">
        <f t="shared" si="19"/>
        <v>1.5255999999999972</v>
      </c>
      <c r="Z152" s="1">
        <f t="shared" si="20"/>
        <v>1.0772333333333297</v>
      </c>
      <c r="AB152" s="1">
        <v>2.7924099999999998</v>
      </c>
      <c r="AD152" s="1">
        <v>288.26010000000002</v>
      </c>
      <c r="AE152" s="1">
        <v>0.81781400000000004</v>
      </c>
      <c r="AF152" s="1">
        <v>3.0239989999999999</v>
      </c>
      <c r="AG152" s="1">
        <v>1.9539709999999999</v>
      </c>
    </row>
    <row r="153" spans="1:36">
      <c r="A153" s="8">
        <v>2000</v>
      </c>
      <c r="B153" s="1">
        <v>238.64160000000001</v>
      </c>
      <c r="C153" s="1">
        <v>238.85069999999999</v>
      </c>
      <c r="D153" s="1">
        <v>238.60329999999999</v>
      </c>
      <c r="E153" s="1">
        <v>238.7516</v>
      </c>
      <c r="F153" s="1">
        <v>239.01179999999999</v>
      </c>
      <c r="G153" s="1">
        <v>238.99449999999999</v>
      </c>
      <c r="H153" s="1">
        <v>101.7012</v>
      </c>
      <c r="I153" s="1">
        <v>102.3845</v>
      </c>
      <c r="J153" s="1">
        <v>101.82470000000001</v>
      </c>
      <c r="K153" s="1">
        <v>101.79900000000001</v>
      </c>
      <c r="L153" s="1">
        <v>101.4973</v>
      </c>
      <c r="M153" s="1">
        <v>101.68989999999999</v>
      </c>
      <c r="N153" s="1">
        <v>341.77929999999998</v>
      </c>
      <c r="O153" s="1">
        <v>341.77929999999998</v>
      </c>
      <c r="P153" s="1">
        <v>341.77929999999998</v>
      </c>
      <c r="Q153" s="1">
        <v>341.77929999999998</v>
      </c>
      <c r="R153" s="1">
        <v>341.77929999999998</v>
      </c>
      <c r="S153" s="1">
        <v>341.77929999999998</v>
      </c>
      <c r="T153" s="1">
        <f t="shared" si="14"/>
        <v>1.4364999999999668</v>
      </c>
      <c r="U153" s="1">
        <f t="shared" si="15"/>
        <v>0.54409999999998604</v>
      </c>
      <c r="V153" s="1">
        <f t="shared" si="16"/>
        <v>1.3512999999999806</v>
      </c>
      <c r="W153" s="1">
        <f t="shared" si="17"/>
        <v>1.228699999999975</v>
      </c>
      <c r="X153" s="1">
        <f t="shared" si="18"/>
        <v>1.2701999999999884</v>
      </c>
      <c r="Y153" s="1">
        <f t="shared" si="19"/>
        <v>1.0948999999999955</v>
      </c>
      <c r="Z153" s="1">
        <f t="shared" si="20"/>
        <v>1.1542833333333153</v>
      </c>
      <c r="AB153" s="1">
        <v>2.8847499999999999</v>
      </c>
      <c r="AD153" s="1">
        <v>288.30009999999999</v>
      </c>
      <c r="AE153" s="1">
        <v>0.85783180000000003</v>
      </c>
      <c r="AF153" s="1">
        <v>2.9818859999999998</v>
      </c>
      <c r="AG153" s="1">
        <v>2.0920740000000002</v>
      </c>
    </row>
    <row r="154" spans="1:36">
      <c r="A154" s="8">
        <v>2001</v>
      </c>
      <c r="B154" s="1">
        <v>239.23509999999999</v>
      </c>
      <c r="C154" s="1">
        <v>238.82730000000001</v>
      </c>
      <c r="D154" s="1">
        <v>239.1489</v>
      </c>
      <c r="E154" s="1">
        <v>239.0394</v>
      </c>
      <c r="F154" s="1">
        <v>238.9427</v>
      </c>
      <c r="G154" s="1">
        <v>239.05789999999999</v>
      </c>
      <c r="H154" s="1">
        <v>101.1747</v>
      </c>
      <c r="I154" s="1">
        <v>101.7428</v>
      </c>
      <c r="J154" s="1">
        <v>101.7135</v>
      </c>
      <c r="K154" s="1">
        <v>101.7316</v>
      </c>
      <c r="L154" s="1">
        <v>101.96559999999999</v>
      </c>
      <c r="M154" s="1">
        <v>101.6665</v>
      </c>
      <c r="N154" s="1">
        <v>341.7679</v>
      </c>
      <c r="O154" s="1">
        <v>341.7679</v>
      </c>
      <c r="P154" s="1">
        <v>341.7679</v>
      </c>
      <c r="Q154" s="1">
        <v>341.7679</v>
      </c>
      <c r="R154" s="1">
        <v>341.7679</v>
      </c>
      <c r="S154" s="1">
        <v>341.7679</v>
      </c>
      <c r="T154" s="1">
        <f t="shared" si="14"/>
        <v>1.3581000000000074</v>
      </c>
      <c r="U154" s="1">
        <f t="shared" si="15"/>
        <v>1.1978000000000009</v>
      </c>
      <c r="V154" s="1">
        <f t="shared" si="16"/>
        <v>0.90549999999998931</v>
      </c>
      <c r="W154" s="1">
        <f t="shared" si="17"/>
        <v>0.99689999999998236</v>
      </c>
      <c r="X154" s="1">
        <f t="shared" si="18"/>
        <v>0.85960000000000036</v>
      </c>
      <c r="Y154" s="1">
        <f t="shared" si="19"/>
        <v>1.043500000000023</v>
      </c>
      <c r="Z154" s="1">
        <f t="shared" si="20"/>
        <v>1.0602333333333338</v>
      </c>
      <c r="AB154" s="1">
        <v>2.90849</v>
      </c>
      <c r="AD154" s="1">
        <v>288.31209999999999</v>
      </c>
      <c r="AE154" s="1">
        <v>0.86975239999999998</v>
      </c>
      <c r="AF154" s="1">
        <v>2.9693420000000001</v>
      </c>
      <c r="AG154" s="1">
        <v>1.9737370000000001</v>
      </c>
    </row>
    <row r="155" spans="1:36">
      <c r="A155" s="8">
        <v>2002</v>
      </c>
      <c r="B155" s="1">
        <v>238.84800000000001</v>
      </c>
      <c r="C155" s="1">
        <v>238.96530000000001</v>
      </c>
      <c r="D155" s="1">
        <v>239.0753</v>
      </c>
      <c r="E155" s="1">
        <v>239.1874</v>
      </c>
      <c r="F155" s="1">
        <v>238.92250000000001</v>
      </c>
      <c r="G155" s="1">
        <v>239.0582</v>
      </c>
      <c r="H155" s="1">
        <v>102.0359</v>
      </c>
      <c r="I155" s="1">
        <v>101.4913</v>
      </c>
      <c r="J155" s="1">
        <v>101.2688</v>
      </c>
      <c r="K155" s="1">
        <v>101.47410000000001</v>
      </c>
      <c r="L155" s="1">
        <v>101.81010000000001</v>
      </c>
      <c r="M155" s="1">
        <v>101.4748</v>
      </c>
      <c r="N155" s="1">
        <v>341.78579999999999</v>
      </c>
      <c r="O155" s="1">
        <v>341.78579999999999</v>
      </c>
      <c r="P155" s="1">
        <v>341.78579999999999</v>
      </c>
      <c r="Q155" s="1">
        <v>341.78579999999999</v>
      </c>
      <c r="R155" s="1">
        <v>341.78579999999999</v>
      </c>
      <c r="S155" s="1">
        <v>341.78579999999999</v>
      </c>
      <c r="T155" s="1">
        <f t="shared" si="14"/>
        <v>0.90189999999998349</v>
      </c>
      <c r="U155" s="1">
        <f t="shared" si="15"/>
        <v>1.3291999999999859</v>
      </c>
      <c r="V155" s="1">
        <f t="shared" si="16"/>
        <v>1.4416999999999973</v>
      </c>
      <c r="W155" s="1">
        <f t="shared" si="17"/>
        <v>1.1242999999999768</v>
      </c>
      <c r="X155" s="1">
        <f t="shared" si="18"/>
        <v>1.0531999999999755</v>
      </c>
      <c r="Y155" s="1">
        <f t="shared" si="19"/>
        <v>1.2527999999999793</v>
      </c>
      <c r="Z155" s="1">
        <f t="shared" si="20"/>
        <v>1.183849999999983</v>
      </c>
      <c r="AB155" s="1">
        <v>2.9170099999999999</v>
      </c>
      <c r="AD155" s="1">
        <v>288.32619999999997</v>
      </c>
      <c r="AE155" s="1">
        <v>0.88384640000000003</v>
      </c>
      <c r="AF155" s="1">
        <v>3.1002890000000001</v>
      </c>
      <c r="AG155" s="1">
        <v>1.984791</v>
      </c>
    </row>
    <row r="156" spans="1:36">
      <c r="A156" s="8">
        <v>2003</v>
      </c>
      <c r="B156" s="1">
        <v>238.91759999999999</v>
      </c>
      <c r="C156" s="1">
        <v>238.81129999999999</v>
      </c>
      <c r="D156" s="1">
        <v>238.7902</v>
      </c>
      <c r="E156" s="1">
        <v>239.0378</v>
      </c>
      <c r="F156" s="1">
        <v>238.76509999999999</v>
      </c>
      <c r="G156" s="1">
        <v>238.78120000000001</v>
      </c>
      <c r="H156" s="1">
        <v>101.7081</v>
      </c>
      <c r="I156" s="1">
        <v>101.9468</v>
      </c>
      <c r="J156" s="1">
        <v>101.83580000000001</v>
      </c>
      <c r="K156" s="1">
        <v>101.6195</v>
      </c>
      <c r="L156" s="1">
        <v>101.9841</v>
      </c>
      <c r="M156" s="1">
        <v>101.7739</v>
      </c>
      <c r="N156" s="1">
        <v>341.678</v>
      </c>
      <c r="O156" s="1">
        <v>341.678</v>
      </c>
      <c r="P156" s="1">
        <v>341.678</v>
      </c>
      <c r="Q156" s="1">
        <v>341.678</v>
      </c>
      <c r="R156" s="1">
        <v>341.678</v>
      </c>
      <c r="S156" s="1">
        <v>341.678</v>
      </c>
      <c r="T156" s="1">
        <f t="shared" si="14"/>
        <v>1.0523000000000025</v>
      </c>
      <c r="U156" s="1">
        <f t="shared" si="15"/>
        <v>0.9199000000000126</v>
      </c>
      <c r="V156" s="1">
        <f t="shared" si="16"/>
        <v>1.0519999999999925</v>
      </c>
      <c r="W156" s="1">
        <f t="shared" si="17"/>
        <v>1.0206999999999766</v>
      </c>
      <c r="X156" s="1">
        <f t="shared" si="18"/>
        <v>0.92879999999999541</v>
      </c>
      <c r="Y156" s="1">
        <f t="shared" si="19"/>
        <v>1.1228999999999871</v>
      </c>
      <c r="Z156" s="1">
        <f t="shared" si="20"/>
        <v>1.0160999999999945</v>
      </c>
      <c r="AB156" s="1">
        <v>2.7759299999999998</v>
      </c>
      <c r="AD156" s="1">
        <v>288.33960000000002</v>
      </c>
      <c r="AE156" s="1">
        <v>0.89719230000000005</v>
      </c>
      <c r="AF156" s="1">
        <v>3.0162529999999999</v>
      </c>
      <c r="AG156" s="1">
        <v>2.013563</v>
      </c>
    </row>
    <row r="157" spans="1:36">
      <c r="A157" s="8">
        <v>2004</v>
      </c>
      <c r="B157" s="1">
        <v>239.08029999999999</v>
      </c>
      <c r="C157" s="1">
        <v>238.8579</v>
      </c>
      <c r="D157" s="1">
        <v>239.03559999999999</v>
      </c>
      <c r="E157" s="1">
        <v>239.0008</v>
      </c>
      <c r="F157" s="1">
        <v>239.10249999999999</v>
      </c>
      <c r="G157" s="1">
        <v>238.8621</v>
      </c>
      <c r="H157" s="1">
        <v>101.39019999999999</v>
      </c>
      <c r="I157" s="1">
        <v>101.91500000000001</v>
      </c>
      <c r="J157" s="1">
        <v>101.087</v>
      </c>
      <c r="K157" s="1">
        <v>101.3546</v>
      </c>
      <c r="L157" s="1">
        <v>101.42610000000001</v>
      </c>
      <c r="M157" s="1">
        <v>101.9742</v>
      </c>
      <c r="N157" s="1">
        <v>341.62569999999999</v>
      </c>
      <c r="O157" s="1">
        <v>341.62569999999999</v>
      </c>
      <c r="P157" s="1">
        <v>341.62569999999999</v>
      </c>
      <c r="Q157" s="1">
        <v>341.62569999999999</v>
      </c>
      <c r="R157" s="1">
        <v>341.62569999999999</v>
      </c>
      <c r="S157" s="1">
        <v>341.62569999999999</v>
      </c>
      <c r="T157" s="1">
        <f t="shared" si="14"/>
        <v>1.1552000000000078</v>
      </c>
      <c r="U157" s="1">
        <f t="shared" si="15"/>
        <v>0.85279999999997358</v>
      </c>
      <c r="V157" s="1">
        <f t="shared" si="16"/>
        <v>1.5031000000000176</v>
      </c>
      <c r="W157" s="1">
        <f t="shared" si="17"/>
        <v>1.2702999999999918</v>
      </c>
      <c r="X157" s="1">
        <f t="shared" si="18"/>
        <v>1.0970999999999833</v>
      </c>
      <c r="Y157" s="1">
        <f t="shared" si="19"/>
        <v>0.78940000000000055</v>
      </c>
      <c r="Z157" s="1">
        <f t="shared" si="20"/>
        <v>1.1113166666666625</v>
      </c>
      <c r="AB157" s="1">
        <v>2.8918900000000001</v>
      </c>
      <c r="AD157" s="1">
        <v>288.37430000000001</v>
      </c>
      <c r="AE157" s="1">
        <v>0.93188530000000003</v>
      </c>
      <c r="AF157" s="1">
        <v>3.0003259999999998</v>
      </c>
      <c r="AG157" s="1">
        <v>2.2342379999999999</v>
      </c>
    </row>
    <row r="158" spans="1:36">
      <c r="A158" s="8">
        <v>2005</v>
      </c>
      <c r="B158" s="1">
        <v>238.8775</v>
      </c>
      <c r="C158" s="1">
        <v>238.75370000000001</v>
      </c>
      <c r="D158" s="1">
        <v>238.9879</v>
      </c>
      <c r="E158" s="1">
        <v>238.45529999999999</v>
      </c>
      <c r="F158" s="1">
        <v>239.29320000000001</v>
      </c>
      <c r="G158" s="1">
        <v>238.51</v>
      </c>
      <c r="H158" s="1">
        <v>101.6148</v>
      </c>
      <c r="I158" s="1">
        <v>102.18210000000001</v>
      </c>
      <c r="J158" s="1">
        <v>101.3871</v>
      </c>
      <c r="K158" s="1">
        <v>102.2359</v>
      </c>
      <c r="L158" s="1">
        <v>101.33669999999999</v>
      </c>
      <c r="M158" s="1">
        <v>101.7773</v>
      </c>
      <c r="N158" s="1">
        <v>341.56740000000002</v>
      </c>
      <c r="O158" s="1">
        <v>341.56740000000002</v>
      </c>
      <c r="P158" s="1">
        <v>341.56740000000002</v>
      </c>
      <c r="Q158" s="1">
        <v>341.56740000000002</v>
      </c>
      <c r="R158" s="1">
        <v>341.56740000000002</v>
      </c>
      <c r="S158" s="1">
        <v>341.56740000000002</v>
      </c>
      <c r="T158" s="1">
        <f>N158-H158-B158</f>
        <v>1.0751000000000204</v>
      </c>
      <c r="U158" s="1">
        <f t="shared" si="15"/>
        <v>0.63160000000002015</v>
      </c>
      <c r="V158" s="1">
        <f t="shared" si="16"/>
        <v>1.1924000000000206</v>
      </c>
      <c r="W158" s="1">
        <f t="shared" si="17"/>
        <v>0.87620000000001141</v>
      </c>
      <c r="X158" s="1">
        <f t="shared" si="18"/>
        <v>0.9375</v>
      </c>
      <c r="Y158" s="1">
        <f t="shared" si="19"/>
        <v>1.2801000000000329</v>
      </c>
      <c r="Z158" s="1">
        <f t="shared" si="20"/>
        <v>0.99881666666668423</v>
      </c>
      <c r="AB158" s="1">
        <v>2.7709299999999999</v>
      </c>
      <c r="AD158" s="1">
        <v>288.35590000000002</v>
      </c>
      <c r="AE158" s="1">
        <v>0.91335730000000004</v>
      </c>
      <c r="AF158" s="1">
        <v>3.0592929999999998</v>
      </c>
      <c r="AG158" s="1">
        <v>2.0540539999999998</v>
      </c>
    </row>
    <row r="159" spans="1:36">
      <c r="A159" s="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B159" s="1"/>
      <c r="AD159" s="1"/>
      <c r="AE159" s="1"/>
      <c r="AF159" s="1"/>
      <c r="AG159" s="1"/>
    </row>
    <row r="160" spans="1:36">
      <c r="AI160" s="1"/>
      <c r="AJ160" s="1"/>
    </row>
    <row r="161" spans="1:36">
      <c r="A161" s="35" t="s">
        <v>248</v>
      </c>
      <c r="Z161" s="1">
        <f>AVERAGE(Z9:Z18)</f>
        <v>7.1368333333345885E-2</v>
      </c>
      <c r="AB161" s="1">
        <f>AVERAGE(AB9:AB18)</f>
        <v>-0.32241096999999996</v>
      </c>
      <c r="AD161" s="1">
        <f>AVERAGE(AD9:AD18)</f>
        <v>287.42200999999994</v>
      </c>
      <c r="AE161" s="1">
        <f>AVERAGE(AE9:AE18)</f>
        <v>-1.4367678999999994E-2</v>
      </c>
      <c r="AF161" s="1"/>
      <c r="AG161" s="1"/>
      <c r="AI161" s="1"/>
      <c r="AJ161" s="1"/>
    </row>
    <row r="162" spans="1:36">
      <c r="A162" s="35" t="s">
        <v>247</v>
      </c>
      <c r="Z162" s="1">
        <f>AVERAGE(Z19:Z28)</f>
        <v>0.24153266666667245</v>
      </c>
      <c r="AB162" s="1">
        <f>AVERAGE(AB19:AB28)</f>
        <v>0.15380999999999997</v>
      </c>
      <c r="AD162" s="1">
        <f>AVERAGE(AD19:AD28)</f>
        <v>287.52067999999997</v>
      </c>
      <c r="AE162" s="1">
        <f>AVERAGE(AE19:AE28)</f>
        <v>8.3887076000000005E-2</v>
      </c>
      <c r="AF162" s="1">
        <f>AVERAGE(AF19:AF28)</f>
        <v>0.130194852</v>
      </c>
      <c r="AG162" s="1">
        <f>AVERAGE(AG19:AG28)</f>
        <v>0.16605479100000001</v>
      </c>
      <c r="AI162" s="1"/>
      <c r="AJ162" s="1"/>
    </row>
    <row r="163" spans="1:36">
      <c r="A163" s="35" t="s">
        <v>246</v>
      </c>
      <c r="Z163" s="1">
        <f>AVERAGE(Z29:Z38)</f>
        <v>-0.1040751666666542</v>
      </c>
      <c r="AB163" s="1">
        <f>AVERAGE(AB29:AB38)</f>
        <v>-0.45458659000000007</v>
      </c>
      <c r="AD163" s="1">
        <f>AVERAGE(AD29:AD38)</f>
        <v>287.43376999999998</v>
      </c>
      <c r="AE163" s="1">
        <f>AVERAGE(AE29:AE38)</f>
        <v>-3.4594730000000072E-3</v>
      </c>
      <c r="AF163" s="1">
        <f>AVERAGE(AF29:AF38)</f>
        <v>0.25023361599999999</v>
      </c>
      <c r="AG163" s="1">
        <f>AVERAGE(AG29:AG38)</f>
        <v>0.51732484000000012</v>
      </c>
      <c r="AI163" s="1"/>
      <c r="AJ163" s="1"/>
    </row>
    <row r="164" spans="1:36">
      <c r="A164" s="35" t="s">
        <v>245</v>
      </c>
      <c r="Z164" s="1">
        <f>AVERAGE(Z39:Z48)</f>
        <v>0.26060166666666951</v>
      </c>
      <c r="AB164" s="1">
        <f>AVERAGE(AB39:AB48)</f>
        <v>-0.22225590000000001</v>
      </c>
      <c r="AD164" s="1">
        <f>AVERAGE(AD39:AD48)</f>
        <v>287.39274999999992</v>
      </c>
      <c r="AE164" s="1">
        <f>AVERAGE(AE39:AE48)</f>
        <v>-4.4903656E-2</v>
      </c>
      <c r="AF164" s="1">
        <f>AVERAGE(AF39:AF48)</f>
        <v>0.44494642000000006</v>
      </c>
      <c r="AG164" s="1">
        <f>AVERAGE(AG39:AG48)</f>
        <v>0.78112253999999992</v>
      </c>
      <c r="AI164" s="1"/>
      <c r="AJ164" s="1"/>
    </row>
    <row r="165" spans="1:36">
      <c r="A165" s="35" t="s">
        <v>244</v>
      </c>
      <c r="Z165" s="1">
        <f>AVERAGE(Z49:Z58)</f>
        <v>9.2109833333337082E-2</v>
      </c>
      <c r="AB165" s="1">
        <f>AVERAGE(AB49:AB58)</f>
        <v>-0.10288246000000001</v>
      </c>
      <c r="AD165" s="1">
        <f>AVERAGE(AD49:AD58)</f>
        <v>287.49571000000003</v>
      </c>
      <c r="AE165" s="1">
        <f>AVERAGE(AE49:AE58)</f>
        <v>5.7629367600000002E-2</v>
      </c>
      <c r="AF165" s="1">
        <f>AVERAGE(AF49:AF58)</f>
        <v>0.61089501000000013</v>
      </c>
      <c r="AG165" s="1">
        <f>AVERAGE(AG49:AG58)</f>
        <v>1.0219578600000001</v>
      </c>
      <c r="AI165" s="1"/>
      <c r="AJ165" s="1"/>
    </row>
    <row r="166" spans="1:36">
      <c r="A166" s="34" t="s">
        <v>57</v>
      </c>
      <c r="Z166" s="1">
        <f>AVERAGE(Z59:Z68)</f>
        <v>0.33529983333333085</v>
      </c>
      <c r="AB166" s="1">
        <f>AVERAGE(AB59:AB68)</f>
        <v>0.28524549900000001</v>
      </c>
      <c r="AD166" s="1">
        <f>AVERAGE(AD59:AD68)</f>
        <v>287.53989999999999</v>
      </c>
      <c r="AE166" s="1">
        <f>AVERAGE(AE59:AE68)</f>
        <v>0.10141090300000002</v>
      </c>
      <c r="AF166" s="1">
        <f>AVERAGE(AF59:AF68)</f>
        <v>0.83524098999999996</v>
      </c>
      <c r="AG166" s="1">
        <f>AVERAGE(AG59:AG68)</f>
        <v>1.2039093599999999</v>
      </c>
      <c r="AI166" s="1"/>
      <c r="AJ166" s="1"/>
    </row>
    <row r="167" spans="1:36">
      <c r="A167" s="35" t="s">
        <v>143</v>
      </c>
      <c r="Z167" s="1">
        <f>AVERAGE(Z69:Z78)</f>
        <v>0.39088333333332537</v>
      </c>
      <c r="AB167" s="1">
        <f>AVERAGE(AB69:AB78)</f>
        <v>0.58950059999999993</v>
      </c>
      <c r="AD167" s="1">
        <f>AVERAGE(AD69:AD78)</f>
        <v>287.62017000000003</v>
      </c>
      <c r="AE167" s="1">
        <f>AVERAGE(AE69:AE78)</f>
        <v>0.18125273000000003</v>
      </c>
      <c r="AF167" s="1">
        <f>AVERAGE(AF69:AF78)</f>
        <v>1.111748</v>
      </c>
      <c r="AG167" s="1">
        <f>AVERAGE(AG69:AG78)</f>
        <v>1.2301735</v>
      </c>
      <c r="AI167" s="1"/>
      <c r="AJ167" s="1"/>
    </row>
    <row r="168" spans="1:36">
      <c r="A168" s="35" t="s">
        <v>144</v>
      </c>
      <c r="Z168" s="1">
        <f>AVERAGE(Z79:Z88)</f>
        <v>0.44293999999999956</v>
      </c>
      <c r="AB168" s="1">
        <f>AVERAGE(AB79:AB88)</f>
        <v>0.67914079999999999</v>
      </c>
      <c r="AD168" s="1">
        <f>AVERAGE(AD79:AD88)</f>
        <v>287.65540999999996</v>
      </c>
      <c r="AE168" s="1">
        <f>AVERAGE(AE79:AE88)</f>
        <v>0.21607622000000001</v>
      </c>
      <c r="AF168" s="1">
        <f>AVERAGE(AF79:AF88)</f>
        <v>1.3119783999999999</v>
      </c>
      <c r="AG168" s="1">
        <f>AVERAGE(AG79:AG88)</f>
        <v>1.5316790399999998</v>
      </c>
      <c r="AI168" s="1"/>
      <c r="AJ168" s="1"/>
    </row>
    <row r="169" spans="1:36">
      <c r="A169" s="35" t="s">
        <v>145</v>
      </c>
      <c r="Z169" s="1">
        <f>AVERAGE(Z89:Z98)</f>
        <v>0.46466000000000296</v>
      </c>
      <c r="AB169" s="1">
        <f>AVERAGE(AB89:AB98)</f>
        <v>0.86337639999999993</v>
      </c>
      <c r="AD169" s="1">
        <f>AVERAGE(AD89:AD98)</f>
        <v>287.73788000000002</v>
      </c>
      <c r="AE169" s="1">
        <f>AVERAGE(AE89:AE98)</f>
        <v>0.29812164000000008</v>
      </c>
      <c r="AF169" s="1">
        <f>AVERAGE(AF89:AF98)</f>
        <v>1.5801237000000001</v>
      </c>
      <c r="AG169" s="1">
        <f>AVERAGE(AG89:AG98)</f>
        <v>1.6584259000000003</v>
      </c>
      <c r="AI169" s="1"/>
      <c r="AJ169" s="1"/>
    </row>
    <row r="170" spans="1:36">
      <c r="A170" s="35" t="s">
        <v>146</v>
      </c>
      <c r="Z170" s="1">
        <f>AVERAGE(Z99:Z108)</f>
        <v>0.47054666666666278</v>
      </c>
      <c r="AB170" s="1">
        <f>AVERAGE(AB99:AB108)</f>
        <v>0.94077419999999989</v>
      </c>
      <c r="AD170" s="1">
        <f>AVERAGE(AD99:AD108)</f>
        <v>287.69596000000001</v>
      </c>
      <c r="AE170" s="1">
        <f>AVERAGE(AE99:AE108)</f>
        <v>0.25577293000000001</v>
      </c>
      <c r="AF170" s="1">
        <f>AVERAGE(AF99:AF108)</f>
        <v>1.7725054999999998</v>
      </c>
      <c r="AG170" s="1">
        <f>AVERAGE(AG99:AG108)</f>
        <v>1.7322353999999998</v>
      </c>
      <c r="AI170" s="1"/>
      <c r="AJ170" s="1"/>
    </row>
    <row r="171" spans="1:36">
      <c r="A171" s="35" t="s">
        <v>147</v>
      </c>
      <c r="Z171" s="1">
        <f>AVERAGE(Z109:Z118)</f>
        <v>0.29227666666666902</v>
      </c>
      <c r="AB171" s="1">
        <f>AVERAGE(AB109:AB118)</f>
        <v>0.69229790000000002</v>
      </c>
      <c r="AD171" s="1">
        <f>AVERAGE(AD109:AD118)</f>
        <v>287.7106500000001</v>
      </c>
      <c r="AE171" s="1">
        <f>AVERAGE(AE109:AE118)</f>
        <v>0.27001884999999998</v>
      </c>
      <c r="AF171" s="1">
        <f>AVERAGE(AF109:AF118)</f>
        <v>1.9917991000000002</v>
      </c>
      <c r="AG171" s="1">
        <f>AVERAGE(AG109:AG118)</f>
        <v>1.8388059000000001</v>
      </c>
      <c r="AI171" s="1"/>
      <c r="AJ171" s="1"/>
    </row>
    <row r="172" spans="1:36">
      <c r="A172" s="35" t="s">
        <v>148</v>
      </c>
      <c r="Z172" s="1">
        <f>AVERAGE(Z119:Z128)</f>
        <v>0.59047999999999234</v>
      </c>
      <c r="AB172" s="1">
        <f>AVERAGE(AB119:AB128)</f>
        <v>1.0497089000000002</v>
      </c>
      <c r="AD172" s="1">
        <f>AVERAGE(AD119:AD128)</f>
        <v>287.75419999999997</v>
      </c>
      <c r="AE172" s="1">
        <f>AVERAGE(AE119:AE128)</f>
        <v>0.31317391999999999</v>
      </c>
      <c r="AF172" s="1">
        <f>AVERAGE(AF119:AF128)</f>
        <v>2.2714154999999998</v>
      </c>
      <c r="AG172" s="1">
        <f>AVERAGE(AG119:AG128)</f>
        <v>1.9303537</v>
      </c>
      <c r="AI172" s="1"/>
      <c r="AJ172" s="1"/>
    </row>
    <row r="173" spans="1:36">
      <c r="A173" s="35" t="s">
        <v>149</v>
      </c>
      <c r="Z173" s="1">
        <f>AVERAGE(Z129:Z138)</f>
        <v>0.59608333333333741</v>
      </c>
      <c r="AB173" s="1">
        <f>AVERAGE(AB129:AB138)</f>
        <v>1.4524813000000001</v>
      </c>
      <c r="AD173" s="1">
        <f>AVERAGE(AD129:AD138)</f>
        <v>287.90325999999999</v>
      </c>
      <c r="AE173" s="1">
        <f>AVERAGE(AE129:AE138)</f>
        <v>0.46179553000000001</v>
      </c>
      <c r="AF173" s="1">
        <f>AVERAGE(AF129:AF138)</f>
        <v>2.5077338000000005</v>
      </c>
      <c r="AG173" s="1">
        <f>AVERAGE(AG129:AG138)</f>
        <v>2.1067744999999998</v>
      </c>
      <c r="AI173" s="1"/>
      <c r="AJ173" s="1"/>
    </row>
    <row r="174" spans="1:36">
      <c r="A174" s="35" t="s">
        <v>150</v>
      </c>
      <c r="Z174" s="1">
        <f>AVERAGE(Z139:Z148)</f>
        <v>0.62700499999999737</v>
      </c>
      <c r="AB174" s="1">
        <f>AVERAGE(AB139:AB148)</f>
        <v>1.6932044999999998</v>
      </c>
      <c r="AD174" s="1">
        <f>AVERAGE(AD139:AD148)</f>
        <v>287.98833000000002</v>
      </c>
      <c r="AE174" s="1">
        <f>AVERAGE(AE139:AE148)</f>
        <v>0.54643332</v>
      </c>
      <c r="AF174" s="1">
        <f>AVERAGE(AF139:AF148)</f>
        <v>2.7802708000000003</v>
      </c>
      <c r="AG174" s="1">
        <f>AVERAGE(AG139:AG148)</f>
        <v>2.1464767</v>
      </c>
      <c r="AI174" s="1"/>
      <c r="AJ174" s="1"/>
    </row>
    <row r="175" spans="1:36">
      <c r="A175" s="36" t="s">
        <v>58</v>
      </c>
      <c r="Z175" s="1">
        <f>AVERAGE(Z149:Z158)</f>
        <v>1.1001766666666635</v>
      </c>
      <c r="AB175" s="1">
        <f>AVERAGE(AB149:AB158)</f>
        <v>2.7532519999999998</v>
      </c>
      <c r="AD175" s="1">
        <f>AVERAGE(AD149:AD158)</f>
        <v>288.27161999999998</v>
      </c>
      <c r="AE175" s="1">
        <f>AVERAGE(AE149:AE158)</f>
        <v>0.82930699000000008</v>
      </c>
      <c r="AF175" s="1">
        <f>AVERAGE(AF149:AF158)</f>
        <v>3.0060986000000001</v>
      </c>
      <c r="AG175" s="1">
        <f>AVERAGE(AG149:AG158)</f>
        <v>2.0446326000000004</v>
      </c>
      <c r="AI175" s="1"/>
      <c r="AJ175" s="1"/>
    </row>
    <row r="176" spans="1:36">
      <c r="Z176" s="4"/>
      <c r="AI176" s="1"/>
      <c r="AJ176" s="1"/>
    </row>
    <row r="177" spans="1:36">
      <c r="AE177" s="1">
        <f>AE175-AE166</f>
        <v>0.72789608700000008</v>
      </c>
      <c r="AI177" s="1"/>
      <c r="AJ177" s="1"/>
    </row>
    <row r="178" spans="1:36">
      <c r="A178" t="s">
        <v>274</v>
      </c>
      <c r="AE178" s="1">
        <f>AE175-AVERAGE(AE13:AE32)</f>
        <v>0.76126805850000012</v>
      </c>
      <c r="AI178" s="1"/>
      <c r="AJ178" s="1"/>
    </row>
    <row r="179" spans="1:36">
      <c r="A179" s="9" t="s">
        <v>275</v>
      </c>
      <c r="AE179" s="1">
        <f>AE175-AVERAGE(AE9:AE28)</f>
        <v>0.79454729150000003</v>
      </c>
      <c r="AI179" s="1"/>
      <c r="AJ179" s="1"/>
    </row>
    <row r="180" spans="1:36">
      <c r="AI180" s="1"/>
      <c r="AJ180" s="1"/>
    </row>
    <row r="181" spans="1:36">
      <c r="AI181" s="1"/>
      <c r="AJ181" s="1"/>
    </row>
    <row r="182" spans="1:36">
      <c r="AI182" s="1"/>
      <c r="AJ182" s="1"/>
    </row>
    <row r="183" spans="1:36">
      <c r="AI183" s="1"/>
      <c r="AJ183" s="1"/>
    </row>
    <row r="184" spans="1:36">
      <c r="AI184" s="1"/>
      <c r="AJ184" s="1"/>
    </row>
    <row r="185" spans="1:36">
      <c r="AI185" s="1"/>
      <c r="AJ185" s="1"/>
    </row>
    <row r="186" spans="1:36">
      <c r="AI186" s="1"/>
      <c r="AJ186" s="1"/>
    </row>
    <row r="187" spans="1:36">
      <c r="AI187" s="1"/>
      <c r="AJ187" s="1"/>
    </row>
    <row r="188" spans="1:36">
      <c r="AI188" s="1"/>
      <c r="AJ188" s="1"/>
    </row>
    <row r="189" spans="1:36">
      <c r="AI189" s="1"/>
      <c r="AJ189" s="1"/>
    </row>
    <row r="190" spans="1:36">
      <c r="AI190" s="1"/>
      <c r="AJ190" s="1"/>
    </row>
    <row r="191" spans="1:36">
      <c r="AI191" s="1"/>
      <c r="AJ191" s="1"/>
    </row>
    <row r="192" spans="1:36">
      <c r="AI192" s="1"/>
      <c r="AJ192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="90" zoomScaleNormal="90" workbookViewId="0">
      <pane xSplit="1" ySplit="3" topLeftCell="B54" activePane="bottomRight" state="frozen"/>
      <selection activeCell="M53" activeCellId="1" sqref="M30 M53"/>
      <selection pane="topRight" activeCell="M53" activeCellId="1" sqref="M30 M53"/>
      <selection pane="bottomLeft" activeCell="M53" activeCellId="1" sqref="M30 M53"/>
      <selection pane="bottomRight" activeCell="E9" sqref="E9"/>
    </sheetView>
  </sheetViews>
  <sheetFormatPr defaultRowHeight="12.75"/>
  <cols>
    <col min="3" max="4" width="10.85546875" customWidth="1"/>
    <col min="7" max="9" width="11" customWidth="1"/>
  </cols>
  <sheetData>
    <row r="1" spans="1:9">
      <c r="C1" s="239" t="s">
        <v>328</v>
      </c>
      <c r="D1" s="239" t="s">
        <v>327</v>
      </c>
      <c r="E1" s="244" t="s">
        <v>166</v>
      </c>
      <c r="F1" s="245" t="s">
        <v>326</v>
      </c>
      <c r="G1" s="246" t="s">
        <v>326</v>
      </c>
    </row>
    <row r="2" spans="1:9">
      <c r="C2" s="240">
        <v>0</v>
      </c>
      <c r="D2" s="240">
        <f>AVERAGE(ohc!F162:F163)</f>
        <v>9.9945742083883252E-2</v>
      </c>
      <c r="E2" s="241">
        <v>2.5499999999999998</v>
      </c>
      <c r="F2" s="242">
        <v>-0.2</v>
      </c>
      <c r="G2" s="243">
        <v>0.4</v>
      </c>
    </row>
    <row r="3" spans="1:9" ht="52.5" customHeight="1">
      <c r="B3" s="37" t="s">
        <v>45</v>
      </c>
      <c r="C3" s="39" t="s">
        <v>252</v>
      </c>
      <c r="D3" s="8" t="s">
        <v>116</v>
      </c>
      <c r="E3" t="s">
        <v>208</v>
      </c>
      <c r="F3" s="45" t="s">
        <v>179</v>
      </c>
      <c r="G3" s="45" t="s">
        <v>209</v>
      </c>
    </row>
    <row r="4" spans="1:9">
      <c r="A4">
        <v>1850</v>
      </c>
      <c r="B4" s="1">
        <f>Forcing!B5</f>
        <v>0</v>
      </c>
      <c r="C4" s="1">
        <v>2.2264909999999999E-2</v>
      </c>
      <c r="D4" s="1">
        <f>ohc!F5</f>
        <v>0</v>
      </c>
      <c r="E4" s="1">
        <f t="shared" ref="E4:E35" si="0">B4-(C4-$C$2)*$E$2+$D$2</f>
        <v>4.3170221583883256E-2</v>
      </c>
      <c r="F4" s="1">
        <f>ohc!D5+$F$2</f>
        <v>-7.9673200000000013E-2</v>
      </c>
      <c r="G4" s="1">
        <f>AVERAGE(ohc!B5:B5)*ohc!$E$202+ohc!$E$201*(A4-$A$4)+$G$2</f>
        <v>0.48341554266492281</v>
      </c>
      <c r="H4" s="1"/>
      <c r="I4" s="1"/>
    </row>
    <row r="5" spans="1:9">
      <c r="A5">
        <v>1851</v>
      </c>
      <c r="B5" s="1">
        <f>Forcing!B6</f>
        <v>3.5038100000000003E-2</v>
      </c>
      <c r="C5" s="1">
        <v>7.2854550000000004E-2</v>
      </c>
      <c r="D5" s="1">
        <f>ohc!F6</f>
        <v>7.9160179957176682E-2</v>
      </c>
      <c r="E5" s="1">
        <f t="shared" si="0"/>
        <v>-5.0795260416116747E-2</v>
      </c>
      <c r="F5" s="1">
        <f>ohc!D6+$F$2</f>
        <v>5.8228100000000005E-2</v>
      </c>
      <c r="G5" s="1">
        <f>AVERAGE(ohc!B6:B6)*ohc!$E$202+ohc!$E$201*(A5-$A$4)+$G$2</f>
        <v>0.67599864009956845</v>
      </c>
      <c r="H5" s="1"/>
      <c r="I5" s="1"/>
    </row>
    <row r="6" spans="1:9">
      <c r="A6">
        <v>1852</v>
      </c>
      <c r="B6" s="1">
        <f>Forcing!B7</f>
        <v>5.5433799999999998E-2</v>
      </c>
      <c r="C6" s="1">
        <v>7.2798080000000001E-2</v>
      </c>
      <c r="D6" s="1">
        <f>ohc!F7</f>
        <v>0.12274033042609608</v>
      </c>
      <c r="E6" s="1">
        <f t="shared" si="0"/>
        <v>-3.0255561916116738E-2</v>
      </c>
      <c r="F6" s="1">
        <f>ohc!D7+$F$2</f>
        <v>-0.10150483</v>
      </c>
      <c r="G6" s="1">
        <f>AVERAGE(ohc!B7:B7)*ohc!$E$202+ohc!$E$201*(A6-$A$4)+$G$2</f>
        <v>0.85344714354758922</v>
      </c>
      <c r="H6" s="1"/>
      <c r="I6" s="1"/>
    </row>
    <row r="7" spans="1:9">
      <c r="A7">
        <v>1853</v>
      </c>
      <c r="B7" s="1">
        <f>Forcing!B8</f>
        <v>6.3721100000000003E-2</v>
      </c>
      <c r="C7" s="1">
        <v>3.3567390000000003E-2</v>
      </c>
      <c r="D7" s="1">
        <f>ohc!F8</f>
        <v>0.15387711903795787</v>
      </c>
      <c r="E7" s="1">
        <f t="shared" si="0"/>
        <v>7.8069997583883249E-2</v>
      </c>
      <c r="F7" s="1">
        <f>ohc!D8+$F$2</f>
        <v>6.9350699999999987E-2</v>
      </c>
      <c r="G7" s="1">
        <f>AVERAGE(ohc!B8:B8)*ohc!$E$202+ohc!$E$201*(A7-$A$4)+$G$2</f>
        <v>1.0386062959519928</v>
      </c>
      <c r="H7" s="1"/>
      <c r="I7" s="1"/>
    </row>
    <row r="8" spans="1:9">
      <c r="A8">
        <v>1854</v>
      </c>
      <c r="B8" s="1">
        <f>Forcing!B9</f>
        <v>5.9969399999999999E-2</v>
      </c>
      <c r="C8" s="1">
        <v>3.277074E-2</v>
      </c>
      <c r="D8" s="1">
        <f>ohc!F9</f>
        <v>0.1072601484436331</v>
      </c>
      <c r="E8" s="1">
        <f t="shared" si="0"/>
        <v>7.6349755083883253E-2</v>
      </c>
      <c r="F8" s="1">
        <f>ohc!D9+$F$2</f>
        <v>-2.9740000000000016E-2</v>
      </c>
      <c r="G8" s="1">
        <f>AVERAGE(ohc!B9:B9)*ohc!$E$202+ohc!$E$201*(A8-$A$4)+$G$2</f>
        <v>1.2735158135178226</v>
      </c>
      <c r="H8" s="1"/>
      <c r="I8" s="1"/>
    </row>
    <row r="9" spans="1:9">
      <c r="A9">
        <v>1855</v>
      </c>
      <c r="B9" s="1">
        <f>Forcing!B10</f>
        <v>-1.20188E-2</v>
      </c>
      <c r="C9" s="1">
        <v>5.5409319999999998E-2</v>
      </c>
      <c r="D9" s="1">
        <f>ohc!F10</f>
        <v>-2.5121134203996344E-2</v>
      </c>
      <c r="E9" s="1">
        <f t="shared" si="0"/>
        <v>-5.3366823916116732E-2</v>
      </c>
      <c r="F9" s="1">
        <f>ohc!D10+$F$2</f>
        <v>-0.13159135999999999</v>
      </c>
      <c r="G9" s="1">
        <f>AVERAGE(ohc!B10:B10)*ohc!$E$202+ohc!$E$201*(A9-$A$4)+$G$2</f>
        <v>1.3691239370541641</v>
      </c>
      <c r="H9" s="1"/>
      <c r="I9" s="1"/>
    </row>
    <row r="10" spans="1:9">
      <c r="A10">
        <v>1856</v>
      </c>
      <c r="B10" s="1">
        <f>Forcing!B11</f>
        <v>-0.96709800000000001</v>
      </c>
      <c r="C10" s="1">
        <v>-7.2857839999999993E-2</v>
      </c>
      <c r="D10" s="1">
        <f>ohc!F11</f>
        <v>-0.34249744682647715</v>
      </c>
      <c r="E10" s="1">
        <f t="shared" si="0"/>
        <v>-0.68136476591611672</v>
      </c>
      <c r="F10" s="1">
        <f>ohc!D11+$F$2</f>
        <v>-0.76718759999999997</v>
      </c>
      <c r="G10" s="1">
        <f>AVERAGE(ohc!B11:B11)*ohc!$E$202+ohc!$E$201*(A10-$A$4)+$G$2</f>
        <v>0.95350271067889025</v>
      </c>
      <c r="H10" s="1"/>
      <c r="I10" s="1"/>
    </row>
    <row r="11" spans="1:9">
      <c r="A11">
        <v>1857</v>
      </c>
      <c r="B11" s="1">
        <f>Forcing!B12</f>
        <v>-1.44513</v>
      </c>
      <c r="C11" s="1">
        <v>-0.16373509999999999</v>
      </c>
      <c r="D11" s="1">
        <f>ohc!F12</f>
        <v>-0.42557566910953748</v>
      </c>
      <c r="E11" s="1">
        <f t="shared" si="0"/>
        <v>-0.92765975291611669</v>
      </c>
      <c r="F11" s="1">
        <f>ohc!D12+$F$2</f>
        <v>-0.87307040000000002</v>
      </c>
      <c r="G11" s="1">
        <f>AVERAGE(ohc!B12:B12)*ohc!$E$202+ohc!$E$201*(A11-$A$4)+$G$2</f>
        <v>2.3857372499214269E-2</v>
      </c>
      <c r="H11" s="1"/>
      <c r="I11" s="1"/>
    </row>
    <row r="12" spans="1:9">
      <c r="A12">
        <v>1858</v>
      </c>
      <c r="B12" s="1">
        <f>Forcing!B13</f>
        <v>-0.59089999999999998</v>
      </c>
      <c r="C12" s="1">
        <v>-0.1427689</v>
      </c>
      <c r="D12" s="1">
        <f>ohc!F13</f>
        <v>-0.12899464201930103</v>
      </c>
      <c r="E12" s="1">
        <f t="shared" si="0"/>
        <v>-0.12689356291611675</v>
      </c>
      <c r="F12" s="1">
        <f>ohc!D13+$F$2</f>
        <v>-0.18511196000000002</v>
      </c>
      <c r="G12" s="1">
        <f>AVERAGE(ohc!B13:B13)*ohc!$E$202+ohc!$E$201*(A12-$A$4)+$G$2</f>
        <v>-0.50226892102347576</v>
      </c>
      <c r="H12" s="1"/>
      <c r="I12" s="1"/>
    </row>
    <row r="13" spans="1:9">
      <c r="A13">
        <v>1859</v>
      </c>
      <c r="B13" s="1">
        <f>Forcing!B14</f>
        <v>-0.12121899999999999</v>
      </c>
      <c r="C13" s="1">
        <v>-4.1146059999999998E-2</v>
      </c>
      <c r="D13" s="1">
        <f>ohc!F14</f>
        <v>7.6570142965569452E-2</v>
      </c>
      <c r="E13" s="1">
        <f t="shared" si="0"/>
        <v>8.3649195083883243E-2</v>
      </c>
      <c r="F13" s="1">
        <f>ohc!D14+$F$2</f>
        <v>0.11876799999999998</v>
      </c>
      <c r="G13" s="1">
        <f>AVERAGE(ohc!B14:B14)*ohc!$E$202+ohc!$E$201*(A13-$A$4)+$G$2</f>
        <v>-0.34081158087595498</v>
      </c>
      <c r="H13" s="1"/>
      <c r="I13" s="1"/>
    </row>
    <row r="14" spans="1:9">
      <c r="A14">
        <v>1860</v>
      </c>
      <c r="B14" s="1">
        <f>Forcing!B15</f>
        <v>5.9750699999999997E-2</v>
      </c>
      <c r="C14" s="1">
        <v>4.8420879999999999E-2</v>
      </c>
      <c r="D14" s="1">
        <f>ohc!F15</f>
        <v>0.13819331246575622</v>
      </c>
      <c r="E14" s="1">
        <f t="shared" si="0"/>
        <v>3.622319808388326E-2</v>
      </c>
      <c r="F14" s="1">
        <f>ohc!D15+$F$2</f>
        <v>3.1897199999999987E-2</v>
      </c>
      <c r="G14" s="1">
        <f>AVERAGE(ohc!B15:B15)*ohc!$E$202+ohc!$E$201*(A14-$A$4)+$G$2</f>
        <v>-2.8914464679714591E-2</v>
      </c>
      <c r="H14" s="1"/>
      <c r="I14" s="1"/>
    </row>
    <row r="15" spans="1:9">
      <c r="A15">
        <v>1861</v>
      </c>
      <c r="B15" s="1">
        <f>Forcing!B16</f>
        <v>6.8145800000000006E-2</v>
      </c>
      <c r="C15" s="1">
        <v>4.771777E-2</v>
      </c>
      <c r="D15" s="1">
        <f>ohc!F16</f>
        <v>0.12777656111205776</v>
      </c>
      <c r="E15" s="1">
        <f t="shared" si="0"/>
        <v>4.6411228583883274E-2</v>
      </c>
      <c r="F15" s="1">
        <f>ohc!D16+$F$2</f>
        <v>6.1949199999999982E-2</v>
      </c>
      <c r="G15" s="1">
        <f>AVERAGE(ohc!B16:B16)*ohc!$E$202+ohc!$E$201*(A15-$A$4)+$G$2</f>
        <v>0.24359349602024627</v>
      </c>
      <c r="H15" s="1"/>
      <c r="I15" s="1"/>
    </row>
    <row r="16" spans="1:9">
      <c r="A16">
        <v>1862</v>
      </c>
      <c r="B16" s="1">
        <f>Forcing!B17</f>
        <v>-0.208234</v>
      </c>
      <c r="C16" s="1">
        <v>1.427309E-2</v>
      </c>
      <c r="D16" s="1">
        <f>ohc!F17</f>
        <v>5.2617543026907257E-2</v>
      </c>
      <c r="E16" s="1">
        <f t="shared" si="0"/>
        <v>-0.14468463741611676</v>
      </c>
      <c r="F16" s="1">
        <f>ohc!D17+$F$2</f>
        <v>-0.16936071000000003</v>
      </c>
      <c r="G16" s="1">
        <f>AVERAGE(ohc!B17:B17)*ohc!$E$202+ohc!$E$201*(A16-$A$4)+$G$2</f>
        <v>0.37658110233316977</v>
      </c>
      <c r="H16" s="1"/>
      <c r="I16" s="1"/>
    </row>
    <row r="17" spans="1:9">
      <c r="A17">
        <v>1863</v>
      </c>
      <c r="B17" s="1">
        <f>Forcing!B18</f>
        <v>-0.114063</v>
      </c>
      <c r="C17" s="1">
        <v>2.703061E-2</v>
      </c>
      <c r="D17" s="1">
        <f>ohc!F18</f>
        <v>5.328660420777645E-2</v>
      </c>
      <c r="E17" s="1">
        <f t="shared" si="0"/>
        <v>-8.3045313416116748E-2</v>
      </c>
      <c r="F17" s="1">
        <f>ohc!D18+$F$2</f>
        <v>-7.4563100000000021E-2</v>
      </c>
      <c r="G17" s="1">
        <f>AVERAGE(ohc!B18:B18)*ohc!$E$202+ohc!$E$201*(A17-$A$4)+$G$2</f>
        <v>0.41493270415717842</v>
      </c>
      <c r="H17" s="1"/>
      <c r="I17" s="1"/>
    </row>
    <row r="18" spans="1:9">
      <c r="A18">
        <v>1864</v>
      </c>
      <c r="B18" s="1">
        <f>Forcing!B19</f>
        <v>1.82942E-2</v>
      </c>
      <c r="C18" s="1">
        <v>4.3152410000000002E-2</v>
      </c>
      <c r="D18" s="1">
        <f>ohc!F19</f>
        <v>7.865907048920201E-2</v>
      </c>
      <c r="E18" s="1">
        <f t="shared" si="0"/>
        <v>8.2012965838832441E-3</v>
      </c>
      <c r="F18" s="1">
        <f>ohc!D19+$F$2</f>
        <v>3.5393799999999975E-2</v>
      </c>
      <c r="G18" s="1">
        <f>AVERAGE(ohc!B19:B19)*ohc!$E$202+ohc!$E$201*(A18-$A$4)+$G$2</f>
        <v>0.59522864892673499</v>
      </c>
      <c r="H18" s="1"/>
      <c r="I18" s="1"/>
    </row>
    <row r="19" spans="1:9">
      <c r="A19">
        <v>1865</v>
      </c>
      <c r="B19" s="1">
        <f>Forcing!B20</f>
        <v>7.6343599999999998E-2</v>
      </c>
      <c r="C19" s="1">
        <v>9.6236349999999998E-2</v>
      </c>
      <c r="D19" s="1">
        <f>ohc!F20</f>
        <v>3.2484435933801951E-2</v>
      </c>
      <c r="E19" s="1">
        <f t="shared" si="0"/>
        <v>-6.9113350416116756E-2</v>
      </c>
      <c r="F19" s="1">
        <f>ohc!D20+$F$2</f>
        <v>-6.8818000000000212E-3</v>
      </c>
      <c r="G19" s="1">
        <f>AVERAGE(ohc!B20:B20)*ohc!$E$202+ohc!$E$201*(A19-$A$4)+$G$2</f>
        <v>0.82244408601028518</v>
      </c>
      <c r="H19" s="1"/>
      <c r="I19" s="1"/>
    </row>
    <row r="20" spans="1:9">
      <c r="A20">
        <v>1866</v>
      </c>
      <c r="B20" s="1">
        <f>Forcing!B21</f>
        <v>0.100441</v>
      </c>
      <c r="C20" s="1">
        <v>0.1500254</v>
      </c>
      <c r="D20" s="1">
        <f>ohc!F21</f>
        <v>5.7911319738325868E-2</v>
      </c>
      <c r="E20" s="1">
        <f t="shared" si="0"/>
        <v>-0.18217802791611676</v>
      </c>
      <c r="F20" s="1">
        <f>ohc!D21+$F$2</f>
        <v>-0.11173772000000001</v>
      </c>
      <c r="G20" s="1">
        <f>AVERAGE(ohc!B21:B21)*ohc!$E$202+ohc!$E$201*(A20-$A$4)+$G$2</f>
        <v>0.94766183360225964</v>
      </c>
      <c r="H20" s="1"/>
      <c r="I20" s="1"/>
    </row>
    <row r="21" spans="1:9">
      <c r="A21">
        <v>1867</v>
      </c>
      <c r="B21" s="1">
        <f>Forcing!B22</f>
        <v>0.108149</v>
      </c>
      <c r="C21" s="1">
        <v>9.7977960000000003E-2</v>
      </c>
      <c r="D21" s="1">
        <f>ohc!F22</f>
        <v>9.4261834672503098E-2</v>
      </c>
      <c r="E21" s="1">
        <f t="shared" si="0"/>
        <v>-4.1749055916116731E-2</v>
      </c>
      <c r="F21" s="1">
        <f>ohc!D22+$F$2</f>
        <v>-0.12322229000000001</v>
      </c>
      <c r="G21" s="1">
        <f>AVERAGE(ohc!B22:B22)*ohc!$E$202+ohc!$E$201*(A21-$A$4)+$G$2</f>
        <v>0.99222751442894974</v>
      </c>
      <c r="H21" s="1"/>
      <c r="I21" s="1"/>
    </row>
    <row r="22" spans="1:9">
      <c r="A22">
        <v>1868</v>
      </c>
      <c r="B22" s="1">
        <f>Forcing!B23</f>
        <v>0.14052300000000001</v>
      </c>
      <c r="C22" s="1">
        <v>3.5566979999999998E-2</v>
      </c>
      <c r="D22" s="1">
        <f>ohc!F23</f>
        <v>8.9138377775169142E-2</v>
      </c>
      <c r="E22" s="1">
        <f t="shared" si="0"/>
        <v>0.14977294308388328</v>
      </c>
      <c r="F22" s="1">
        <f>ohc!D23+$F$2</f>
        <v>-3.137520000000002E-2</v>
      </c>
      <c r="G22" s="1">
        <f>AVERAGE(ohc!B23:B23)*ohc!$E$202+ohc!$E$201*(A22-$A$4)+$G$2</f>
        <v>1.0925038367396707</v>
      </c>
      <c r="H22" s="1"/>
      <c r="I22" s="1"/>
    </row>
    <row r="23" spans="1:9">
      <c r="A23">
        <v>1869</v>
      </c>
      <c r="B23" s="1">
        <f>Forcing!B24</f>
        <v>0.17067499999999999</v>
      </c>
      <c r="C23" s="1">
        <v>6.1975309999999999E-2</v>
      </c>
      <c r="D23" s="1">
        <f>ohc!F24</f>
        <v>7.1601628543400297E-2</v>
      </c>
      <c r="E23" s="1">
        <f t="shared" si="0"/>
        <v>0.11258370158388327</v>
      </c>
      <c r="F23" s="1">
        <f>ohc!D24+$F$2</f>
        <v>-1.1949300000000024E-2</v>
      </c>
      <c r="G23" s="1">
        <f>AVERAGE(ohc!B24:B24)*ohc!$E$202+ohc!$E$201*(A23-$A$4)+$G$2</f>
        <v>1.2699192240367334</v>
      </c>
      <c r="H23" s="1"/>
      <c r="I23" s="1"/>
    </row>
    <row r="24" spans="1:9">
      <c r="A24">
        <v>1870</v>
      </c>
      <c r="B24" s="1">
        <f>Forcing!B25</f>
        <v>0.21178900000000001</v>
      </c>
      <c r="C24" s="1">
        <v>6.5722970000000006E-2</v>
      </c>
      <c r="D24" s="1">
        <f>ohc!F25</f>
        <v>0.11400777341151454</v>
      </c>
      <c r="E24" s="1">
        <f t="shared" si="0"/>
        <v>0.14414116858388326</v>
      </c>
      <c r="F24" s="1">
        <f>ohc!D25+$F$2</f>
        <v>-0.13498398</v>
      </c>
      <c r="G24" s="1">
        <f>AVERAGE(ohc!B25:B25)*ohc!$E$202+ohc!$E$201*(A24-$A$4)+$G$2</f>
        <v>1.3755086955066438</v>
      </c>
      <c r="H24" s="1"/>
      <c r="I24" s="1"/>
    </row>
    <row r="25" spans="1:9">
      <c r="A25">
        <v>1871</v>
      </c>
      <c r="B25" s="1">
        <f>Forcing!B26</f>
        <v>0.209143</v>
      </c>
      <c r="C25" s="1">
        <v>4.0593009999999999E-2</v>
      </c>
      <c r="D25" s="1">
        <f>ohc!F26</f>
        <v>0.21787323057978833</v>
      </c>
      <c r="E25" s="1">
        <f t="shared" si="0"/>
        <v>0.20557656658388326</v>
      </c>
      <c r="F25" s="1">
        <f>ohc!D26+$F$2</f>
        <v>0.14390769999999997</v>
      </c>
      <c r="G25" s="1">
        <f>AVERAGE(ohc!B26:B26)*ohc!$E$202+ohc!$E$201*(A25-$A$4)+$G$2</f>
        <v>1.589144722134066</v>
      </c>
      <c r="H25" s="1"/>
      <c r="I25" s="1"/>
    </row>
    <row r="26" spans="1:9">
      <c r="A26">
        <v>1872</v>
      </c>
      <c r="B26" s="1">
        <f>Forcing!B27</f>
        <v>0.18806</v>
      </c>
      <c r="C26" s="1">
        <v>6.0518570000000001E-2</v>
      </c>
      <c r="D26" s="1">
        <f>ohc!F27</f>
        <v>0.15487670880538926</v>
      </c>
      <c r="E26" s="1">
        <f t="shared" si="0"/>
        <v>0.13368338858388329</v>
      </c>
      <c r="F26" s="1">
        <f>ohc!D27+$F$2</f>
        <v>0.17837389999999997</v>
      </c>
      <c r="G26" s="1">
        <f>AVERAGE(ohc!B27:B27)*ohc!$E$202+ohc!$E$201*(A26-$A$4)+$G$2</f>
        <v>2.0200134650684927</v>
      </c>
      <c r="H26" s="1"/>
      <c r="I26" s="1"/>
    </row>
    <row r="27" spans="1:9">
      <c r="A27">
        <v>1873</v>
      </c>
      <c r="B27" s="1">
        <f>Forcing!B28</f>
        <v>0.122708</v>
      </c>
      <c r="C27" s="1">
        <v>0.12539239999999999</v>
      </c>
      <c r="D27" s="1">
        <f>ohc!F28</f>
        <v>0.10649279272166622</v>
      </c>
      <c r="E27" s="1">
        <f t="shared" si="0"/>
        <v>-9.7096877916116694E-2</v>
      </c>
      <c r="F27" s="1">
        <f>ohc!D28+$F$2</f>
        <v>-0.15448227</v>
      </c>
      <c r="G27" s="1">
        <f>AVERAGE(ohc!B28:B28)*ohc!$E$202+ohc!$E$201*(A27-$A$4)+$G$2</f>
        <v>2.2440258694871447</v>
      </c>
      <c r="H27" s="1"/>
      <c r="I27" s="1"/>
    </row>
    <row r="28" spans="1:9">
      <c r="A28">
        <v>1874</v>
      </c>
      <c r="B28" s="1">
        <f>Forcing!B29</f>
        <v>0.14077999999999999</v>
      </c>
      <c r="C28" s="1">
        <v>9.9255960000000004E-2</v>
      </c>
      <c r="D28" s="1">
        <f>ohc!F29</f>
        <v>0.14721738233822371</v>
      </c>
      <c r="E28" s="1">
        <f t="shared" si="0"/>
        <v>-1.2376955916116775E-2</v>
      </c>
      <c r="F28" s="1">
        <f>ohc!D29+$F$2</f>
        <v>5.9975100000000003E-2</v>
      </c>
      <c r="G28" s="1">
        <f>AVERAGE(ohc!B29:B29)*ohc!$E$202+ohc!$E$201*(A28-$A$4)+$G$2</f>
        <v>2.3859593010346183</v>
      </c>
      <c r="H28" s="1"/>
      <c r="I28" s="1"/>
    </row>
    <row r="29" spans="1:9">
      <c r="A29">
        <v>1875</v>
      </c>
      <c r="B29" s="1">
        <f>Forcing!B30</f>
        <v>0.14583199999999999</v>
      </c>
      <c r="C29" s="1">
        <v>0.10184219999999999</v>
      </c>
      <c r="D29" s="1">
        <f>ohc!F30</f>
        <v>0.13010281503030396</v>
      </c>
      <c r="E29" s="1">
        <f t="shared" si="0"/>
        <v>-1.3919867916116727E-2</v>
      </c>
      <c r="F29" s="1">
        <f>ohc!D30+$F$2</f>
        <v>4.8591899999999993E-2</v>
      </c>
      <c r="G29" s="1">
        <f>AVERAGE(ohc!B30:B30)*ohc!$E$202+ohc!$E$201*(A29-$A$4)+$G$2</f>
        <v>2.6686721939471307</v>
      </c>
      <c r="H29" s="1"/>
      <c r="I29" s="1"/>
    </row>
    <row r="30" spans="1:9">
      <c r="A30">
        <v>1876</v>
      </c>
      <c r="B30" s="1">
        <f>Forcing!B31</f>
        <v>3.2249800000000002E-2</v>
      </c>
      <c r="C30" s="1">
        <v>7.9131030000000005E-2</v>
      </c>
      <c r="D30" s="1">
        <f>ohc!F31</f>
        <v>0.10531721066556365</v>
      </c>
      <c r="E30" s="1">
        <f t="shared" si="0"/>
        <v>-6.9588584416116747E-2</v>
      </c>
      <c r="F30" s="1">
        <f>ohc!D31+$F$2</f>
        <v>-8.371930000000001E-2</v>
      </c>
      <c r="G30" s="1">
        <f>AVERAGE(ohc!B31:B31)*ohc!$E$202+ohc!$E$201*(A30-$A$4)+$G$2</f>
        <v>2.8517701519165519</v>
      </c>
      <c r="H30" s="1"/>
      <c r="I30" s="1"/>
    </row>
    <row r="31" spans="1:9">
      <c r="A31">
        <v>1877</v>
      </c>
      <c r="B31" s="1">
        <f>Forcing!B32</f>
        <v>7.2999300000000003E-2</v>
      </c>
      <c r="C31" s="1">
        <v>4.6220480000000001E-2</v>
      </c>
      <c r="D31" s="1">
        <f>ohc!F32</f>
        <v>6.5207913136057449E-2</v>
      </c>
      <c r="E31" s="1">
        <f t="shared" si="0"/>
        <v>5.5082818083883253E-2</v>
      </c>
      <c r="F31" s="1">
        <f>ohc!D32+$F$2</f>
        <v>-0.10777456000000001</v>
      </c>
      <c r="G31" s="1">
        <f>AVERAGE(ohc!B32:B32)*ohc!$E$202+ohc!$E$201*(A31-$A$4)+$G$2</f>
        <v>2.9264683758658454</v>
      </c>
      <c r="H31" s="1"/>
      <c r="I31" s="1"/>
    </row>
    <row r="32" spans="1:9">
      <c r="A32">
        <v>1878</v>
      </c>
      <c r="B32" s="1">
        <f>Forcing!B33</f>
        <v>0.1265</v>
      </c>
      <c r="C32" s="1">
        <v>7.2356240000000002E-2</v>
      </c>
      <c r="D32" s="1">
        <f>ohc!F33</f>
        <v>0.11054184410360267</v>
      </c>
      <c r="E32" s="1">
        <f t="shared" si="0"/>
        <v>4.193733008388327E-2</v>
      </c>
      <c r="F32" s="1">
        <f>ohc!D33+$F$2</f>
        <v>-0.12457230000000001</v>
      </c>
      <c r="G32" s="1">
        <f>AVERAGE(ohc!B33:B33)*ohc!$E$202+ohc!$E$201*(A32-$A$4)+$G$2</f>
        <v>2.9728456009645918</v>
      </c>
      <c r="H32" s="1"/>
      <c r="I32" s="1"/>
    </row>
    <row r="33" spans="1:9">
      <c r="A33">
        <v>1879</v>
      </c>
      <c r="B33" s="1">
        <f>Forcing!B34</f>
        <v>0.165353</v>
      </c>
      <c r="C33" s="1">
        <v>4.7369010000000003E-2</v>
      </c>
      <c r="D33" s="1">
        <f>ohc!F34</f>
        <v>0.2171018398521026</v>
      </c>
      <c r="E33" s="1">
        <f t="shared" si="0"/>
        <v>0.14450776658388326</v>
      </c>
      <c r="F33" s="1">
        <f>ohc!D34+$F$2</f>
        <v>0.16067379999999998</v>
      </c>
      <c r="G33" s="1">
        <f>AVERAGE(ohc!B34:B34)*ohc!$E$202+ohc!$E$201*(A33-$A$4)+$G$2</f>
        <v>3.205322395127824</v>
      </c>
      <c r="H33" s="1"/>
      <c r="I33" s="1"/>
    </row>
    <row r="34" spans="1:9">
      <c r="A34">
        <v>1880</v>
      </c>
      <c r="B34" s="1">
        <f>Forcing!B35</f>
        <v>0.22014300000000001</v>
      </c>
      <c r="C34" s="1">
        <v>5.6854689999999999E-2</v>
      </c>
      <c r="D34" s="1">
        <f>ohc!F35</f>
        <v>0.19380106553834139</v>
      </c>
      <c r="E34" s="1">
        <f t="shared" si="0"/>
        <v>0.17510928258388325</v>
      </c>
      <c r="F34" s="1">
        <f>ohc!D35+$F$2</f>
        <v>0.15326899999999999</v>
      </c>
      <c r="G34" s="1">
        <f>AVERAGE(ohc!B35:B35)*ohc!$E$202+ohc!$E$201*(A34-$A$4)+$G$2</f>
        <v>3.6304103350559851</v>
      </c>
      <c r="H34" s="1"/>
      <c r="I34" s="1"/>
    </row>
    <row r="35" spans="1:9">
      <c r="A35">
        <v>1881</v>
      </c>
      <c r="B35" s="1">
        <f>Forcing!B36</f>
        <v>0.26633200000000001</v>
      </c>
      <c r="C35" s="1">
        <v>0.1071912</v>
      </c>
      <c r="D35" s="1">
        <f>ohc!F36</f>
        <v>0.18152157091130619</v>
      </c>
      <c r="E35" s="1">
        <f t="shared" si="0"/>
        <v>9.2940182083883285E-2</v>
      </c>
      <c r="F35" s="1">
        <f>ohc!D36+$F$2</f>
        <v>-5.8661200000000024E-2</v>
      </c>
      <c r="G35" s="1">
        <f>AVERAGE(ohc!B36:B36)*ohc!$E$202+ohc!$E$201*(A35-$A$4)+$G$2</f>
        <v>3.903446129905821</v>
      </c>
      <c r="H35" s="1"/>
      <c r="I35" s="1"/>
    </row>
    <row r="36" spans="1:9">
      <c r="A36">
        <v>1882</v>
      </c>
      <c r="B36" s="1">
        <f>Forcing!B37</f>
        <v>0.25410700000000003</v>
      </c>
      <c r="C36" s="1">
        <v>8.3578200000000005E-2</v>
      </c>
      <c r="D36" s="1">
        <f>ohc!F37</f>
        <v>5.9058502854894356E-2</v>
      </c>
      <c r="E36" s="1">
        <f t="shared" ref="E36:E67" si="1">B36-(C36-$C$2)*$E$2+$D$2</f>
        <v>0.14092833208388328</v>
      </c>
      <c r="F36" s="1">
        <f>ohc!D37+$F$2</f>
        <v>0.15684019999999999</v>
      </c>
      <c r="G36" s="1">
        <f>AVERAGE(ohc!B37:B37)*ohc!$E$202+ohc!$E$201*(A36-$A$4)+$G$2</f>
        <v>4.1789576291370985</v>
      </c>
      <c r="H36" s="1"/>
      <c r="I36" s="1"/>
    </row>
    <row r="37" spans="1:9">
      <c r="A37">
        <v>1883</v>
      </c>
      <c r="B37" s="1">
        <f>Forcing!B38</f>
        <v>-1.14524</v>
      </c>
      <c r="C37" s="1">
        <v>2.7925019999999998E-2</v>
      </c>
      <c r="D37" s="1">
        <f>ohc!F38</f>
        <v>-0.6990043430749604</v>
      </c>
      <c r="E37" s="1">
        <f t="shared" si="1"/>
        <v>-1.1165030589161169</v>
      </c>
      <c r="F37" s="1">
        <f>ohc!D38+$F$2</f>
        <v>-1.0323158000000001</v>
      </c>
      <c r="G37" s="1">
        <f>AVERAGE(ohc!B38:B38)*ohc!$E$202+ohc!$E$201*(A37-$A$4)+$G$2</f>
        <v>3.7794912611999791</v>
      </c>
      <c r="H37" s="1"/>
      <c r="I37" s="1"/>
    </row>
    <row r="38" spans="1:9">
      <c r="A38">
        <v>1884</v>
      </c>
      <c r="B38" s="1">
        <f>Forcing!B39</f>
        <v>-3.3855400000000002</v>
      </c>
      <c r="C38" s="1">
        <v>-0.2979562</v>
      </c>
      <c r="D38" s="1">
        <f>ohc!F39</f>
        <v>-1.0710519400913976</v>
      </c>
      <c r="E38" s="1">
        <f t="shared" si="1"/>
        <v>-2.5258059479161172</v>
      </c>
      <c r="F38" s="1">
        <f>ohc!D39+$F$2</f>
        <v>-2.320068</v>
      </c>
      <c r="G38" s="1">
        <f>AVERAGE(ohc!B39:B39)*ohc!$E$202+ohc!$E$201*(A38-$A$4)+$G$2</f>
        <v>1.6629291038443998</v>
      </c>
      <c r="H38" s="1"/>
      <c r="I38" s="1"/>
    </row>
    <row r="39" spans="1:9">
      <c r="A39">
        <v>1885</v>
      </c>
      <c r="B39" s="1">
        <f>Forcing!B40</f>
        <v>-1.1527700000000001</v>
      </c>
      <c r="C39" s="1">
        <v>-0.2572644</v>
      </c>
      <c r="D39" s="1">
        <f>ohc!F40</f>
        <v>-0.40141165178090865</v>
      </c>
      <c r="E39" s="1">
        <f t="shared" si="1"/>
        <v>-0.3968000379161169</v>
      </c>
      <c r="F39" s="1">
        <f>ohc!D40+$F$2</f>
        <v>-0.3389779</v>
      </c>
      <c r="G39" s="1">
        <f>AVERAGE(ohc!B40:B40)*ohc!$E$202+ohc!$E$201*(A39-$A$4)+$G$2</f>
        <v>2.7017617649841896E-2</v>
      </c>
      <c r="H39" s="1"/>
      <c r="I39" s="1"/>
    </row>
    <row r="40" spans="1:9">
      <c r="A40">
        <v>1886</v>
      </c>
      <c r="B40" s="1">
        <f>Forcing!B41</f>
        <v>-0.61477300000000001</v>
      </c>
      <c r="C40" s="1">
        <v>-0.19825110000000001</v>
      </c>
      <c r="D40" s="1">
        <f>ohc!F41</f>
        <v>-3.4417810887749811E-2</v>
      </c>
      <c r="E40" s="1">
        <f t="shared" si="1"/>
        <v>-9.2869529161167391E-3</v>
      </c>
      <c r="F40" s="1">
        <f>ohc!D41+$F$2</f>
        <v>-1.4120800000000017E-2</v>
      </c>
      <c r="G40" s="1">
        <f>AVERAGE(ohc!B41:B41)*ohc!$E$202+ohc!$E$201*(A40-$A$4)+$G$2</f>
        <v>-1.0315355323561426E-2</v>
      </c>
      <c r="H40" s="1"/>
      <c r="I40" s="1"/>
    </row>
    <row r="41" spans="1:9">
      <c r="A41">
        <v>1887</v>
      </c>
      <c r="B41" s="1">
        <f>Forcing!B42</f>
        <v>-0.60487500000000005</v>
      </c>
      <c r="C41" s="1">
        <v>-0.13864009999999999</v>
      </c>
      <c r="D41" s="1">
        <f>ohc!F42</f>
        <v>-8.4605870847855339E-4</v>
      </c>
      <c r="E41" s="1">
        <f t="shared" si="1"/>
        <v>-0.15139700291611685</v>
      </c>
      <c r="F41" s="1">
        <f>ohc!D42+$F$2</f>
        <v>-0.11669863000000001</v>
      </c>
      <c r="G41" s="1">
        <f>AVERAGE(ohc!B42:B42)*ohc!$E$202+ohc!$E$201*(A41-$A$4)+$G$2</f>
        <v>0.10644490721011179</v>
      </c>
      <c r="H41" s="1"/>
      <c r="I41" s="1"/>
    </row>
    <row r="42" spans="1:9">
      <c r="A42">
        <v>1888</v>
      </c>
      <c r="B42" s="1">
        <f>Forcing!B43</f>
        <v>-0.28312500000000002</v>
      </c>
      <c r="C42" s="1">
        <v>-7.3219720000000002E-2</v>
      </c>
      <c r="D42" s="1">
        <f>ohc!F43</f>
        <v>6.6453923511725022E-2</v>
      </c>
      <c r="E42" s="1">
        <f t="shared" si="1"/>
        <v>3.5310280838832392E-3</v>
      </c>
      <c r="F42" s="1">
        <f>ohc!D43+$F$2</f>
        <v>1.4051199999999986E-2</v>
      </c>
      <c r="G42" s="1">
        <f>AVERAGE(ohc!B43:B43)*ohc!$E$202+ohc!$E$201*(A42-$A$4)+$G$2</f>
        <v>0.24273517193744587</v>
      </c>
      <c r="H42" s="1"/>
      <c r="I42" s="1"/>
    </row>
    <row r="43" spans="1:9">
      <c r="A43">
        <v>1889</v>
      </c>
      <c r="B43" s="1">
        <f>Forcing!B44</f>
        <v>-0.43219200000000002</v>
      </c>
      <c r="C43" s="1">
        <v>-5.6145769999999998E-2</v>
      </c>
      <c r="D43" s="1">
        <f>ohc!F44</f>
        <v>-5.9038618734711737E-2</v>
      </c>
      <c r="E43" s="1">
        <f t="shared" si="1"/>
        <v>-0.18907454441611676</v>
      </c>
      <c r="F43" s="1">
        <f>ohc!D44+$F$2</f>
        <v>-0.12876293999999999</v>
      </c>
      <c r="G43" s="1">
        <f>AVERAGE(ohc!B44:B44)*ohc!$E$202+ohc!$E$201*(A43-$A$4)+$G$2</f>
        <v>0.37066195516666067</v>
      </c>
      <c r="H43" s="1"/>
      <c r="I43" s="1"/>
    </row>
    <row r="44" spans="1:9">
      <c r="A44">
        <v>1890</v>
      </c>
      <c r="B44" s="1">
        <f>Forcing!B45</f>
        <v>-0.65564199999999995</v>
      </c>
      <c r="C44" s="1">
        <v>-5.0441710000000001E-2</v>
      </c>
      <c r="D44" s="1">
        <f>ohc!F45</f>
        <v>-6.411086981117628E-2</v>
      </c>
      <c r="E44" s="1">
        <f t="shared" si="1"/>
        <v>-0.42706989741611673</v>
      </c>
      <c r="F44" s="1">
        <f>ohc!D45+$F$2</f>
        <v>-0.3656121</v>
      </c>
      <c r="G44" s="1">
        <f>AVERAGE(ohc!B45:B45)*ohc!$E$202+ohc!$E$201*(A44-$A$4)+$G$2</f>
        <v>0.2353903470195956</v>
      </c>
      <c r="H44" s="1"/>
      <c r="I44" s="1"/>
    </row>
    <row r="45" spans="1:9">
      <c r="A45">
        <v>1891</v>
      </c>
      <c r="B45" s="1">
        <f>Forcing!B46</f>
        <v>-0.34581299999999998</v>
      </c>
      <c r="C45" s="1">
        <v>-0.1021015</v>
      </c>
      <c r="D45" s="1">
        <f>ohc!F46</f>
        <v>0.12635044824759106</v>
      </c>
      <c r="E45" s="1">
        <f t="shared" si="1"/>
        <v>1.4491567083883231E-2</v>
      </c>
      <c r="F45" s="1">
        <f>ohc!D46+$F$2</f>
        <v>-5.7923700000000022E-2</v>
      </c>
      <c r="G45" s="1">
        <f>AVERAGE(ohc!B46:B46)*ohc!$E$202+ohc!$E$201*(A45-$A$4)+$G$2</f>
        <v>0.14922744654672038</v>
      </c>
      <c r="H45" s="1"/>
      <c r="I45" s="1"/>
    </row>
    <row r="46" spans="1:9">
      <c r="A46">
        <v>1892</v>
      </c>
      <c r="B46" s="1">
        <f>Forcing!B47</f>
        <v>-0.14543800000000001</v>
      </c>
      <c r="C46" s="1">
        <v>-0.1037367</v>
      </c>
      <c r="D46" s="1">
        <f>ohc!F47</f>
        <v>0.21724305147867223</v>
      </c>
      <c r="E46" s="1">
        <f t="shared" si="1"/>
        <v>0.21903632708388321</v>
      </c>
      <c r="F46" s="1">
        <f>ohc!D47+$F$2</f>
        <v>0.26621050000000002</v>
      </c>
      <c r="G46" s="1">
        <f>AVERAGE(ohc!B47:B47)*ohc!$E$202+ohc!$E$201*(A46-$A$4)+$G$2</f>
        <v>0.50107025259111693</v>
      </c>
      <c r="H46" s="1"/>
      <c r="I46" s="1"/>
    </row>
    <row r="47" spans="1:9">
      <c r="A47">
        <v>1893</v>
      </c>
      <c r="B47" s="1">
        <f>Forcing!B48</f>
        <v>0.175764</v>
      </c>
      <c r="C47" s="1">
        <v>4.1853139999999997E-2</v>
      </c>
      <c r="D47" s="1">
        <f>ohc!F48</f>
        <v>0.20469666085823943</v>
      </c>
      <c r="E47" s="1">
        <f t="shared" si="1"/>
        <v>0.16898423508388327</v>
      </c>
      <c r="F47" s="1">
        <f>ohc!D48+$F$2</f>
        <v>0.23954530000000002</v>
      </c>
      <c r="G47" s="1">
        <f>AVERAGE(ohc!B48:B48)*ohc!$E$202+ohc!$E$201*(A47-$A$4)+$G$2</f>
        <v>1.0591309424402184</v>
      </c>
      <c r="H47" s="1"/>
      <c r="I47" s="1"/>
    </row>
    <row r="48" spans="1:9">
      <c r="A48">
        <v>1894</v>
      </c>
      <c r="B48" s="1">
        <f>Forcing!B49</f>
        <v>0.32883400000000002</v>
      </c>
      <c r="C48" s="1">
        <v>0.10008060000000001</v>
      </c>
      <c r="D48" s="1">
        <f>ohc!F49</f>
        <v>0.20638005279172142</v>
      </c>
      <c r="E48" s="1">
        <f t="shared" si="1"/>
        <v>0.17357421208388324</v>
      </c>
      <c r="F48" s="1">
        <f>ohc!D49+$F$2</f>
        <v>0.16816179999999997</v>
      </c>
      <c r="G48" s="1">
        <f>AVERAGE(ohc!B49:B49)*ohc!$E$202+ohc!$E$201*(A48-$A$4)+$G$2</f>
        <v>1.549220195185613</v>
      </c>
      <c r="H48" s="1"/>
      <c r="I48" s="1"/>
    </row>
    <row r="49" spans="1:9">
      <c r="A49">
        <v>1895</v>
      </c>
      <c r="B49" s="1">
        <f>Forcing!B50</f>
        <v>0.35470099999999999</v>
      </c>
      <c r="C49" s="1">
        <v>0.1315663</v>
      </c>
      <c r="D49" s="1">
        <f>ohc!F50</f>
        <v>0.17304654407845463</v>
      </c>
      <c r="E49" s="1">
        <f t="shared" si="1"/>
        <v>0.11915267708388329</v>
      </c>
      <c r="F49" s="1">
        <f>ohc!D50+$F$2</f>
        <v>6.2387599999999988E-2</v>
      </c>
      <c r="G49" s="1">
        <f>AVERAGE(ohc!B50:B50)*ohc!$E$202+ohc!$E$201*(A49-$A$4)+$G$2</f>
        <v>1.9164963615465154</v>
      </c>
      <c r="H49" s="1"/>
      <c r="I49" s="1"/>
    </row>
    <row r="50" spans="1:9">
      <c r="A50">
        <v>1896</v>
      </c>
      <c r="B50" s="1">
        <f>Forcing!B51</f>
        <v>-6.5449900000000005E-2</v>
      </c>
      <c r="C50" s="1">
        <v>7.7745900000000007E-2</v>
      </c>
      <c r="D50" s="1">
        <f>ohc!F51</f>
        <v>8.1134721109497099E-2</v>
      </c>
      <c r="E50" s="1">
        <f t="shared" si="1"/>
        <v>-0.16375620291611676</v>
      </c>
      <c r="F50" s="1">
        <f>ohc!D51+$F$2</f>
        <v>-0.13907897000000002</v>
      </c>
      <c r="G50" s="1">
        <f>AVERAGE(ohc!B51:B51)*ohc!$E$202+ohc!$E$201*(A50-$A$4)+$G$2</f>
        <v>2.070780446689112</v>
      </c>
      <c r="H50" s="1"/>
      <c r="I50" s="1"/>
    </row>
    <row r="51" spans="1:9">
      <c r="A51">
        <v>1897</v>
      </c>
      <c r="B51" s="1">
        <f>Forcing!B52</f>
        <v>-9.1248399999999993E-2</v>
      </c>
      <c r="C51" s="1">
        <v>6.5034690000000006E-2</v>
      </c>
      <c r="D51" s="1">
        <f>ohc!F52</f>
        <v>-2.2952203068523459E-2</v>
      </c>
      <c r="E51" s="1">
        <f t="shared" si="1"/>
        <v>-0.15714111741611675</v>
      </c>
      <c r="F51" s="1">
        <f>ohc!D52+$F$2</f>
        <v>-0.15114555000000002</v>
      </c>
      <c r="G51" s="1">
        <f>AVERAGE(ohc!B52:B52)*ohc!$E$202+ohc!$E$201*(A51-$A$4)+$G$2</f>
        <v>2.0770344704970749</v>
      </c>
      <c r="H51" s="1"/>
      <c r="I51" s="1"/>
    </row>
    <row r="52" spans="1:9">
      <c r="A52">
        <v>1898</v>
      </c>
      <c r="B52" s="1">
        <f>Forcing!B53</f>
        <v>5.2623700000000002E-2</v>
      </c>
      <c r="C52" s="1">
        <v>0.1029265</v>
      </c>
      <c r="D52" s="1">
        <f>ohc!F53</f>
        <v>4.2958315386983525E-2</v>
      </c>
      <c r="E52" s="1">
        <f t="shared" si="1"/>
        <v>-0.10989313291611673</v>
      </c>
      <c r="F52" s="1">
        <f>ohc!D53+$F$2</f>
        <v>-4.6601400000000015E-2</v>
      </c>
      <c r="G52" s="1">
        <f>AVERAGE(ohc!B53:B53)*ohc!$E$202+ohc!$E$201*(A52-$A$4)+$G$2</f>
        <v>2.14739779236568</v>
      </c>
      <c r="H52" s="1"/>
      <c r="I52" s="1"/>
    </row>
    <row r="53" spans="1:9">
      <c r="A53">
        <v>1899</v>
      </c>
      <c r="B53" s="1">
        <f>Forcing!B54</f>
        <v>0.238541</v>
      </c>
      <c r="C53" s="1">
        <v>0.1081942</v>
      </c>
      <c r="D53" s="1">
        <f>ohc!F54</f>
        <v>0.13702072327695936</v>
      </c>
      <c r="E53" s="1">
        <f t="shared" si="1"/>
        <v>6.2591532083883253E-2</v>
      </c>
      <c r="F53" s="1">
        <f>ohc!D54+$F$2</f>
        <v>-4.6751500000000001E-2</v>
      </c>
      <c r="G53" s="1">
        <f>AVERAGE(ohc!B54:B54)*ohc!$E$202+ohc!$E$201*(A53-$A$4)+$G$2</f>
        <v>2.2901314118881668</v>
      </c>
      <c r="H53" s="1"/>
      <c r="I53" s="1"/>
    </row>
    <row r="54" spans="1:9">
      <c r="A54">
        <v>1900</v>
      </c>
      <c r="B54" s="1">
        <f>Forcing!B55</f>
        <v>0.31083</v>
      </c>
      <c r="C54" s="1">
        <v>0.10601969999999999</v>
      </c>
      <c r="D54" s="1">
        <f>ohc!F55</f>
        <v>0.12140766426308137</v>
      </c>
      <c r="E54" s="1">
        <f t="shared" si="1"/>
        <v>0.14042550708388324</v>
      </c>
      <c r="F54" s="1">
        <f>ohc!D55+$F$2</f>
        <v>0.14981339999999999</v>
      </c>
      <c r="G54" s="1">
        <f>AVERAGE(ohc!B55:B55)*ohc!$E$202+ohc!$E$201*(A54-$A$4)+$G$2</f>
        <v>2.569027940500086</v>
      </c>
      <c r="H54" s="1"/>
      <c r="I54" s="1"/>
    </row>
    <row r="55" spans="1:9">
      <c r="A55">
        <v>1901</v>
      </c>
      <c r="B55" s="1">
        <f>Forcing!B56</f>
        <v>0.33026899999999998</v>
      </c>
      <c r="C55" s="1">
        <v>0.143757</v>
      </c>
      <c r="D55" s="1">
        <f>ohc!F56</f>
        <v>9.8148638442425176E-2</v>
      </c>
      <c r="E55" s="1">
        <f t="shared" si="1"/>
        <v>6.3634392083883287E-2</v>
      </c>
      <c r="F55" s="1">
        <f>ohc!D56+$F$2</f>
        <v>-3.9721699999999999E-2</v>
      </c>
      <c r="G55" s="1">
        <f>AVERAGE(ohc!B56:B56)*ohc!$E$202+ohc!$E$201*(A55-$A$4)+$G$2</f>
        <v>2.8527978188713758</v>
      </c>
      <c r="H55" s="1"/>
      <c r="I55" s="1"/>
    </row>
    <row r="56" spans="1:9">
      <c r="A56">
        <v>1902</v>
      </c>
      <c r="B56" s="1">
        <f>Forcing!B57</f>
        <v>-0.26285999999999998</v>
      </c>
      <c r="C56" s="1">
        <v>0.10401779999999999</v>
      </c>
      <c r="D56" s="1">
        <f>ohc!F57</f>
        <v>-0.15562873442090303</v>
      </c>
      <c r="E56" s="1">
        <f t="shared" si="1"/>
        <v>-0.42815964791611666</v>
      </c>
      <c r="F56" s="1">
        <f>ohc!D57+$F$2</f>
        <v>-0.41389929999999997</v>
      </c>
      <c r="G56" s="1">
        <f>AVERAGE(ohc!B57:B57)*ohc!$E$202+ohc!$E$201*(A56-$A$4)+$G$2</f>
        <v>2.7457786063866898</v>
      </c>
      <c r="H56" s="1"/>
      <c r="I56" s="1"/>
    </row>
    <row r="57" spans="1:9">
      <c r="A57">
        <v>1903</v>
      </c>
      <c r="B57" s="1">
        <f>Forcing!B58</f>
        <v>-1.3925700000000001</v>
      </c>
      <c r="C57" s="1">
        <v>-7.9423590000000002E-2</v>
      </c>
      <c r="D57" s="1">
        <f>ohc!F58</f>
        <v>-0.35721693258831705</v>
      </c>
      <c r="E57" s="1">
        <f t="shared" si="1"/>
        <v>-1.0900941034161169</v>
      </c>
      <c r="F57" s="1">
        <f>ohc!D58+$F$2</f>
        <v>-0.96278100000000011</v>
      </c>
      <c r="G57" s="1">
        <f>AVERAGE(ohc!B58:B58)*ohc!$E$202+ohc!$E$201*(A57-$A$4)+$G$2</f>
        <v>1.9988562931679712</v>
      </c>
      <c r="H57" s="1"/>
      <c r="I57" s="1"/>
    </row>
    <row r="58" spans="1:9">
      <c r="A58">
        <v>1904</v>
      </c>
      <c r="B58" s="1">
        <f>Forcing!B59</f>
        <v>-0.290655</v>
      </c>
      <c r="C58" s="1">
        <v>-4.9683400000000003E-2</v>
      </c>
      <c r="D58" s="1">
        <f>ohc!F59</f>
        <v>-7.5566429259573631E-2</v>
      </c>
      <c r="E58" s="1">
        <f t="shared" si="1"/>
        <v>-6.4016587916116738E-2</v>
      </c>
      <c r="F58" s="1">
        <f>ohc!D59+$F$2</f>
        <v>-5.5002600000000013E-2</v>
      </c>
      <c r="G58" s="1">
        <f>AVERAGE(ohc!B59:B59)*ohc!$E$202+ohc!$E$201*(A58-$A$4)+$G$2</f>
        <v>1.5007361004340498</v>
      </c>
      <c r="H58" s="1"/>
      <c r="I58" s="1"/>
    </row>
    <row r="59" spans="1:9">
      <c r="A59">
        <v>1905</v>
      </c>
      <c r="B59" s="1">
        <f>Forcing!B60</f>
        <v>0.14169499999999999</v>
      </c>
      <c r="C59" s="1">
        <v>-2.2951239999999999E-3</v>
      </c>
      <c r="D59" s="1">
        <f>ohc!F60</f>
        <v>0.13001759792552531</v>
      </c>
      <c r="E59" s="1">
        <f t="shared" si="1"/>
        <v>0.24749330828388322</v>
      </c>
      <c r="F59" s="1">
        <f>ohc!D60+$F$2</f>
        <v>6.8303599999999964E-2</v>
      </c>
      <c r="G59" s="1">
        <f>AVERAGE(ohc!B60:B60)*ohc!$E$202+ohc!$E$201*(A59-$A$4)+$G$2</f>
        <v>1.7174066396272205</v>
      </c>
      <c r="H59" s="1"/>
      <c r="I59" s="1"/>
    </row>
    <row r="60" spans="1:9">
      <c r="A60">
        <v>1906</v>
      </c>
      <c r="B60" s="1">
        <f>Forcing!B61</f>
        <v>0.30611699999999997</v>
      </c>
      <c r="C60" s="1">
        <v>0.1035264</v>
      </c>
      <c r="D60" s="1">
        <f>ohc!F61</f>
        <v>0.15982919425305286</v>
      </c>
      <c r="E60" s="1">
        <f t="shared" si="1"/>
        <v>0.14207042208388321</v>
      </c>
      <c r="F60" s="1">
        <f>ohc!D61+$F$2</f>
        <v>0.15037929999999999</v>
      </c>
      <c r="G60" s="1">
        <f>AVERAGE(ohc!B61:B61)*ohc!$E$202+ohc!$E$201*(A60-$A$4)+$G$2</f>
        <v>2.0764564546097657</v>
      </c>
      <c r="H60" s="1"/>
      <c r="I60" s="1"/>
    </row>
    <row r="61" spans="1:9">
      <c r="A61">
        <v>1907</v>
      </c>
      <c r="B61" s="1">
        <f>Forcing!B62</f>
        <v>0.245724</v>
      </c>
      <c r="C61" s="1">
        <v>8.7160769999999999E-2</v>
      </c>
      <c r="D61" s="1">
        <f>ohc!F62</f>
        <v>0.25425055302219612</v>
      </c>
      <c r="E61" s="1">
        <f t="shared" si="1"/>
        <v>0.12340977858388326</v>
      </c>
      <c r="F61" s="1">
        <f>ohc!D62+$F$2</f>
        <v>0.12418299999999999</v>
      </c>
      <c r="G61" s="1">
        <f>AVERAGE(ohc!B62:B62)*ohc!$E$202+ohc!$E$201*(A61-$A$4)+$G$2</f>
        <v>2.4742441939349358</v>
      </c>
      <c r="H61" s="1"/>
      <c r="I61" s="1"/>
    </row>
    <row r="62" spans="1:9">
      <c r="A62">
        <v>1908</v>
      </c>
      <c r="B62" s="1">
        <f>Forcing!B63</f>
        <v>0.28015000000000001</v>
      </c>
      <c r="C62" s="1">
        <v>9.0481690000000004E-2</v>
      </c>
      <c r="D62" s="1">
        <f>ohc!F63</f>
        <v>0.24368472039862041</v>
      </c>
      <c r="E62" s="1">
        <f t="shared" si="1"/>
        <v>0.14936743258388324</v>
      </c>
      <c r="F62" s="1">
        <f>ohc!D63+$F$2</f>
        <v>0.18358269999999999</v>
      </c>
      <c r="G62" s="1">
        <f>AVERAGE(ohc!B63:B63)*ohc!$E$202+ohc!$E$201*(A62-$A$4)+$G$2</f>
        <v>2.8950499112111578</v>
      </c>
      <c r="H62" s="1"/>
      <c r="I62" s="1"/>
    </row>
    <row r="63" spans="1:9">
      <c r="A63">
        <v>1909</v>
      </c>
      <c r="B63" s="1">
        <f>Forcing!B64</f>
        <v>0.40405999999999997</v>
      </c>
      <c r="C63" s="1">
        <v>0.13816039999999999</v>
      </c>
      <c r="D63" s="1">
        <f>ohc!F64</f>
        <v>0.20594053649699137</v>
      </c>
      <c r="E63" s="1">
        <f t="shared" si="1"/>
        <v>0.15169672208388324</v>
      </c>
      <c r="F63" s="1">
        <f>ohc!D64+$F$2</f>
        <v>0.12680189999999997</v>
      </c>
      <c r="G63" s="1">
        <f>AVERAGE(ohc!B64:B64)*ohc!$E$202+ohc!$E$201*(A63-$A$4)+$G$2</f>
        <v>3.317671158898603</v>
      </c>
      <c r="H63" s="1"/>
      <c r="I63" s="1"/>
    </row>
    <row r="64" spans="1:9">
      <c r="A64">
        <v>1910</v>
      </c>
      <c r="B64" s="1">
        <f>Forcing!B65</f>
        <v>0.41265800000000002</v>
      </c>
      <c r="C64" s="1">
        <v>0.12405289999999999</v>
      </c>
      <c r="D64" s="1">
        <f>ohc!F65</f>
        <v>0.21541266530039499</v>
      </c>
      <c r="E64" s="1">
        <f t="shared" si="1"/>
        <v>0.19626884708388331</v>
      </c>
      <c r="F64" s="1">
        <f>ohc!D65+$F$2</f>
        <v>0.13455339999999999</v>
      </c>
      <c r="G64" s="1">
        <f>AVERAGE(ohc!B65:B65)*ohc!$E$202+ohc!$E$201*(A64-$A$4)+$G$2</f>
        <v>3.7063032564883032</v>
      </c>
      <c r="H64" s="1"/>
      <c r="I64" s="1"/>
    </row>
    <row r="65" spans="1:9">
      <c r="A65">
        <v>1911</v>
      </c>
      <c r="B65" s="1">
        <f>Forcing!B66</f>
        <v>0.44922000000000001</v>
      </c>
      <c r="C65" s="1">
        <v>0.17965519999999999</v>
      </c>
      <c r="D65" s="1">
        <f>ohc!F66</f>
        <v>0.16321319655343006</v>
      </c>
      <c r="E65" s="1">
        <f t="shared" si="1"/>
        <v>9.10449820838833E-2</v>
      </c>
      <c r="F65" s="1">
        <f>ohc!D66+$F$2</f>
        <v>8.9191899999999991E-2</v>
      </c>
      <c r="G65" s="1">
        <f>AVERAGE(ohc!B66:B66)*ohc!$E$202+ohc!$E$201*(A65-$A$4)+$G$2</f>
        <v>4.0688625377176599</v>
      </c>
      <c r="H65" s="1"/>
      <c r="I65" s="1"/>
    </row>
    <row r="66" spans="1:9">
      <c r="A66">
        <v>1912</v>
      </c>
      <c r="B66" s="1">
        <f>Forcing!B67</f>
        <v>9.72779E-3</v>
      </c>
      <c r="C66" s="1">
        <v>0.1021056</v>
      </c>
      <c r="D66" s="1">
        <f>ohc!F67</f>
        <v>6.4092065040401422E-2</v>
      </c>
      <c r="E66" s="1">
        <f t="shared" si="1"/>
        <v>-0.15069574791611673</v>
      </c>
      <c r="F66" s="1">
        <f>ohc!D67+$F$2</f>
        <v>-0.27571266999999999</v>
      </c>
      <c r="G66" s="1">
        <f>AVERAGE(ohc!B67:B67)*ohc!$E$202+ohc!$E$201*(A66-$A$4)+$G$2</f>
        <v>4.1470083145069827</v>
      </c>
      <c r="H66" s="1"/>
      <c r="I66" s="1"/>
    </row>
    <row r="67" spans="1:9">
      <c r="A67">
        <v>1913</v>
      </c>
      <c r="B67" s="1">
        <f>Forcing!B68</f>
        <v>-6.5385799999999994E-2</v>
      </c>
      <c r="C67" s="1">
        <v>1.353504E-2</v>
      </c>
      <c r="D67" s="1">
        <f>ohc!F68</f>
        <v>8.7710589400097211E-2</v>
      </c>
      <c r="E67" s="1">
        <f t="shared" si="1"/>
        <v>4.559008388325958E-5</v>
      </c>
      <c r="F67" s="1">
        <f>ohc!D68+$F$2</f>
        <v>-8.2780900000000004E-2</v>
      </c>
      <c r="G67" s="1">
        <f>AVERAGE(ohc!B68:B68)*ohc!$E$202+ohc!$E$201*(A67-$A$4)+$G$2</f>
        <v>4.1059353932539207</v>
      </c>
      <c r="H67" s="1"/>
      <c r="I67" s="1"/>
    </row>
    <row r="68" spans="1:9">
      <c r="A68">
        <v>1914</v>
      </c>
      <c r="B68" s="1">
        <f>Forcing!B69</f>
        <v>0.30389500000000003</v>
      </c>
      <c r="C68" s="1">
        <v>6.6280430000000001E-2</v>
      </c>
      <c r="D68" s="1">
        <f>ohc!F69</f>
        <v>0.21374248755888053</v>
      </c>
      <c r="E68" s="1">
        <f t="shared" ref="E68:E99" si="2">B68-(C68-$C$2)*$E$2+$D$2</f>
        <v>0.2348256455838833</v>
      </c>
      <c r="F68" s="1">
        <f>ohc!D69+$F$2</f>
        <v>0.15194649999999998</v>
      </c>
      <c r="G68" s="1">
        <f>AVERAGE(ohc!B69:B69)*ohc!$E$202+ohc!$E$201*(A68-$A$4)+$G$2</f>
        <v>4.3613335968141227</v>
      </c>
      <c r="H68" s="1"/>
      <c r="I68" s="1"/>
    </row>
    <row r="69" spans="1:9">
      <c r="A69">
        <v>1915</v>
      </c>
      <c r="B69" s="1">
        <f>Forcing!B70</f>
        <v>0.50628899999999999</v>
      </c>
      <c r="C69" s="1">
        <v>0.1091506</v>
      </c>
      <c r="D69" s="1">
        <f>ohc!F70</f>
        <v>0.2902412953299276</v>
      </c>
      <c r="E69" s="1">
        <f t="shared" si="2"/>
        <v>0.32790071208388327</v>
      </c>
      <c r="F69" s="1">
        <f>ohc!D70+$F$2</f>
        <v>0.22679949999999999</v>
      </c>
      <c r="G69" s="1">
        <f>AVERAGE(ohc!B70:B70)*ohc!$E$202+ohc!$E$201*(A69-$A$4)+$G$2</f>
        <v>4.8313458104238212</v>
      </c>
      <c r="H69" s="1"/>
      <c r="I69" s="1"/>
    </row>
    <row r="70" spans="1:9">
      <c r="A70">
        <v>1916</v>
      </c>
      <c r="B70" s="1">
        <f>Forcing!B71</f>
        <v>0.58087699999999998</v>
      </c>
      <c r="C70" s="1">
        <v>0.1340237</v>
      </c>
      <c r="D70" s="1">
        <f>ohc!F71</f>
        <v>0.22944820191138657</v>
      </c>
      <c r="E70" s="1">
        <f t="shared" si="2"/>
        <v>0.33906230708388324</v>
      </c>
      <c r="F70" s="1">
        <f>ohc!D71+$F$2</f>
        <v>0.23528979999999999</v>
      </c>
      <c r="G70" s="1">
        <f>AVERAGE(ohc!B71:B71)*ohc!$E$202+ohc!$E$201*(A70-$A$4)+$G$2</f>
        <v>5.3591350661969068</v>
      </c>
      <c r="H70" s="1"/>
      <c r="I70" s="1"/>
    </row>
    <row r="71" spans="1:9">
      <c r="A71">
        <v>1917</v>
      </c>
      <c r="B71" s="1">
        <f>Forcing!B72</f>
        <v>0.631548</v>
      </c>
      <c r="C71" s="1">
        <v>0.18385309999999999</v>
      </c>
      <c r="D71" s="1">
        <f>ohc!F72</f>
        <v>0.22957306624077664</v>
      </c>
      <c r="E71" s="1">
        <f t="shared" si="2"/>
        <v>0.26266833708388326</v>
      </c>
      <c r="F71" s="1">
        <f>ohc!D72+$F$2</f>
        <v>7.3459099999999999E-2</v>
      </c>
      <c r="G71" s="1">
        <f>AVERAGE(ohc!B72:B72)*ohc!$E$202+ohc!$E$201*(A71-$A$4)+$G$2</f>
        <v>5.7806223786086104</v>
      </c>
      <c r="H71" s="1"/>
      <c r="I71" s="1"/>
    </row>
    <row r="72" spans="1:9">
      <c r="A72">
        <v>1918</v>
      </c>
      <c r="B72" s="1">
        <f>Forcing!B73</f>
        <v>0.65062900000000001</v>
      </c>
      <c r="C72" s="1">
        <v>0.16454540000000001</v>
      </c>
      <c r="D72" s="1">
        <f>ohc!F73</f>
        <v>0.28918170400547871</v>
      </c>
      <c r="E72" s="1">
        <f t="shared" si="2"/>
        <v>0.33098397208388325</v>
      </c>
      <c r="F72" s="1">
        <f>ohc!D73+$F$2</f>
        <v>0.21608919999999998</v>
      </c>
      <c r="G72" s="1">
        <f>AVERAGE(ohc!B73:B73)*ohc!$E$202+ohc!$E$201*(A72-$A$4)+$G$2</f>
        <v>6.1887990364654515</v>
      </c>
      <c r="H72" s="1"/>
      <c r="I72" s="1"/>
    </row>
    <row r="73" spans="1:9">
      <c r="A73">
        <v>1919</v>
      </c>
      <c r="B73" s="1">
        <f>Forcing!B74</f>
        <v>0.62785400000000002</v>
      </c>
      <c r="C73" s="1">
        <v>0.18596650000000001</v>
      </c>
      <c r="D73" s="1">
        <f>ohc!F74</f>
        <v>0.21996256476291923</v>
      </c>
      <c r="E73" s="1">
        <f t="shared" si="2"/>
        <v>0.25358516708388329</v>
      </c>
      <c r="F73" s="1">
        <f>ohc!D74+$F$2</f>
        <v>0.13528190000000001</v>
      </c>
      <c r="G73" s="1">
        <f>AVERAGE(ohc!B74:B74)*ohc!$E$202+ohc!$E$201*(A73-$A$4)+$G$2</f>
        <v>6.6398338307562783</v>
      </c>
      <c r="H73" s="1"/>
      <c r="I73" s="1"/>
    </row>
    <row r="74" spans="1:9">
      <c r="A74">
        <v>1920</v>
      </c>
      <c r="B74" s="1">
        <f>Forcing!B75</f>
        <v>0.42203200000000002</v>
      </c>
      <c r="C74" s="1">
        <v>0.17893829999999999</v>
      </c>
      <c r="D74" s="1">
        <f>ohc!F75</f>
        <v>0.1832714861816247</v>
      </c>
      <c r="E74" s="1">
        <f t="shared" si="2"/>
        <v>6.5685077083883339E-2</v>
      </c>
      <c r="F74" s="1">
        <f>ohc!D75+$F$2</f>
        <v>-7.8037700000000015E-2</v>
      </c>
      <c r="G74" s="1">
        <f>AVERAGE(ohc!B75:B75)*ohc!$E$202+ohc!$E$201*(A74-$A$4)+$G$2</f>
        <v>6.8869676239745985</v>
      </c>
      <c r="H74" s="1"/>
      <c r="I74" s="1"/>
    </row>
    <row r="75" spans="1:9">
      <c r="A75">
        <v>1921</v>
      </c>
      <c r="B75" s="1">
        <f>Forcing!B76</f>
        <v>0.47520899999999999</v>
      </c>
      <c r="C75" s="1">
        <v>0.14611260000000001</v>
      </c>
      <c r="D75" s="1">
        <f>ohc!F76</f>
        <v>0.20726153947635528</v>
      </c>
      <c r="E75" s="1">
        <f t="shared" si="2"/>
        <v>0.20256761208388324</v>
      </c>
      <c r="F75" s="1">
        <f>ohc!D76+$F$2</f>
        <v>0.16036719999999999</v>
      </c>
      <c r="G75" s="1">
        <f>AVERAGE(ohc!B76:B76)*ohc!$E$202+ohc!$E$201*(A75-$A$4)+$G$2</f>
        <v>7.1514915905575576</v>
      </c>
      <c r="H75" s="1"/>
      <c r="I75" s="1"/>
    </row>
    <row r="76" spans="1:9">
      <c r="A76">
        <v>1922</v>
      </c>
      <c r="B76" s="1">
        <f>Forcing!B77</f>
        <v>0.58804100000000004</v>
      </c>
      <c r="C76" s="1">
        <v>0.1793759</v>
      </c>
      <c r="D76" s="1">
        <f>ohc!F77</f>
        <v>0.22730065891376783</v>
      </c>
      <c r="E76" s="1">
        <f t="shared" si="2"/>
        <v>0.23057819708388327</v>
      </c>
      <c r="F76" s="1">
        <f>ohc!D77+$F$2</f>
        <v>0.10229250000000001</v>
      </c>
      <c r="G76" s="1">
        <f>AVERAGE(ohc!B77:B77)*ohc!$E$202+ohc!$E$201*(A76-$A$4)+$G$2</f>
        <v>7.5410279524828194</v>
      </c>
      <c r="H76" s="1"/>
      <c r="I76" s="1"/>
    </row>
    <row r="77" spans="1:9">
      <c r="A77">
        <v>1923</v>
      </c>
      <c r="B77" s="1">
        <f>Forcing!B78</f>
        <v>0.64733799999999997</v>
      </c>
      <c r="C77" s="1">
        <v>0.2262903</v>
      </c>
      <c r="D77" s="1">
        <f>ohc!F78</f>
        <v>0.27039235183495874</v>
      </c>
      <c r="E77" s="1">
        <f t="shared" si="2"/>
        <v>0.17024347708388327</v>
      </c>
      <c r="F77" s="1">
        <f>ohc!D78+$F$2</f>
        <v>0.2187383</v>
      </c>
      <c r="G77" s="1">
        <f>AVERAGE(ohc!B78:B78)*ohc!$E$202+ohc!$E$201*(A77-$A$4)+$G$2</f>
        <v>7.9710295888311373</v>
      </c>
      <c r="H77" s="1"/>
      <c r="I77" s="1"/>
    </row>
    <row r="78" spans="1:9">
      <c r="A78">
        <v>1924</v>
      </c>
      <c r="B78" s="1">
        <f>Forcing!B79</f>
        <v>0.60664600000000002</v>
      </c>
      <c r="C78" s="1">
        <v>0.21116869999999999</v>
      </c>
      <c r="D78" s="1">
        <f>ohc!F79</f>
        <v>0.28256656131719937</v>
      </c>
      <c r="E78" s="1">
        <f t="shared" si="2"/>
        <v>0.16811155708388331</v>
      </c>
      <c r="F78" s="1">
        <f>ohc!D79+$F$2</f>
        <v>0.17789859999999996</v>
      </c>
      <c r="G78" s="1">
        <f>AVERAGE(ohc!B79:B79)*ohc!$E$202+ohc!$E$201*(A78-$A$4)+$G$2</f>
        <v>8.4534445184796905</v>
      </c>
      <c r="H78" s="1"/>
      <c r="I78" s="1"/>
    </row>
    <row r="79" spans="1:9">
      <c r="A79">
        <v>1925</v>
      </c>
      <c r="B79" s="1">
        <f>Forcing!B80</f>
        <v>0.66483199999999998</v>
      </c>
      <c r="C79" s="1">
        <v>0.20225280000000001</v>
      </c>
      <c r="D79" s="1">
        <f>ohc!F80</f>
        <v>0.29659950813428609</v>
      </c>
      <c r="E79" s="1">
        <f t="shared" si="2"/>
        <v>0.24903310208388324</v>
      </c>
      <c r="F79" s="1">
        <f>ohc!D80+$F$2</f>
        <v>0.13260650000000002</v>
      </c>
      <c r="G79" s="1">
        <f>AVERAGE(ohc!B80:B80)*ohc!$E$202+ohc!$E$201*(A79-$A$4)+$G$2</f>
        <v>8.876149301779245</v>
      </c>
      <c r="H79" s="1"/>
      <c r="I79" s="1"/>
    </row>
    <row r="80" spans="1:9">
      <c r="A80">
        <v>1926</v>
      </c>
      <c r="B80" s="1">
        <f>Forcing!B81</f>
        <v>0.70485600000000004</v>
      </c>
      <c r="C80" s="1">
        <v>0.1711887</v>
      </c>
      <c r="D80" s="1">
        <f>ohc!F81</f>
        <v>0.3380423851897516</v>
      </c>
      <c r="E80" s="1">
        <f t="shared" si="2"/>
        <v>0.36827055708388329</v>
      </c>
      <c r="F80" s="1">
        <f>ohc!D81+$F$2</f>
        <v>0.19627899999999998</v>
      </c>
      <c r="G80" s="1">
        <f>AVERAGE(ohc!B81:B81)*ohc!$E$202+ohc!$E$201*(A80-$A$4)+$G$2</f>
        <v>9.3115961428780434</v>
      </c>
      <c r="H80" s="1"/>
      <c r="I80" s="1"/>
    </row>
    <row r="81" spans="1:9">
      <c r="A81">
        <v>1927</v>
      </c>
      <c r="B81" s="1">
        <f>Forcing!B82</f>
        <v>0.76838300000000004</v>
      </c>
      <c r="C81" s="1">
        <v>0.21836220000000001</v>
      </c>
      <c r="D81" s="1">
        <f>ohc!F82</f>
        <v>0.32009916376842806</v>
      </c>
      <c r="E81" s="1">
        <f t="shared" si="2"/>
        <v>0.31150513208388325</v>
      </c>
      <c r="F81" s="1">
        <f>ohc!D82+$F$2</f>
        <v>0.40046739999999997</v>
      </c>
      <c r="G81" s="1">
        <f>AVERAGE(ohc!B82:B82)*ohc!$E$202+ohc!$E$201*(A81-$A$4)+$G$2</f>
        <v>9.9327353013343629</v>
      </c>
      <c r="H81" s="1"/>
      <c r="I81" s="1"/>
    </row>
    <row r="82" spans="1:9">
      <c r="A82">
        <v>1928</v>
      </c>
      <c r="B82" s="1">
        <f>Forcing!B83</f>
        <v>0.65450799999999998</v>
      </c>
      <c r="C82" s="1">
        <v>0.21789549999999999</v>
      </c>
      <c r="D82" s="1">
        <f>ohc!F83</f>
        <v>0.31496673202458614</v>
      </c>
      <c r="E82" s="1">
        <f t="shared" si="2"/>
        <v>0.19882021708388325</v>
      </c>
      <c r="F82" s="1">
        <f>ohc!D83+$F$2</f>
        <v>0.10202919999999999</v>
      </c>
      <c r="G82" s="1">
        <f>AVERAGE(ohc!B83:B83)*ohc!$E$202+ohc!$E$201*(A82-$A$4)+$G$2</f>
        <v>10.48853657817943</v>
      </c>
      <c r="H82" s="1"/>
      <c r="I82" s="1"/>
    </row>
    <row r="83" spans="1:9">
      <c r="A83">
        <v>1929</v>
      </c>
      <c r="B83" s="1">
        <f>Forcing!B84</f>
        <v>0.55074900000000004</v>
      </c>
      <c r="C83" s="1">
        <v>0.1912372</v>
      </c>
      <c r="D83" s="1">
        <f>ohc!F84</f>
        <v>0.33029405468636791</v>
      </c>
      <c r="E83" s="1">
        <f t="shared" si="2"/>
        <v>0.16303988208388331</v>
      </c>
      <c r="F83" s="1">
        <f>ohc!D84+$F$2</f>
        <v>0.18696589999999996</v>
      </c>
      <c r="G83" s="1">
        <f>AVERAGE(ohc!B84:B84)*ohc!$E$202+ohc!$E$201*(A83-$A$4)+$G$2</f>
        <v>10.896329734786322</v>
      </c>
      <c r="H83" s="1"/>
      <c r="I83" s="1"/>
    </row>
    <row r="84" spans="1:9">
      <c r="A84">
        <v>1930</v>
      </c>
      <c r="B84" s="1">
        <f>Forcing!B85</f>
        <v>0.66001799999999999</v>
      </c>
      <c r="C84" s="1">
        <v>0.2203261</v>
      </c>
      <c r="D84" s="1">
        <f>ohc!F85</f>
        <v>0.32873051816376764</v>
      </c>
      <c r="E84" s="1">
        <f t="shared" si="2"/>
        <v>0.1981321870838833</v>
      </c>
      <c r="F84" s="1">
        <f>ohc!D85+$F$2</f>
        <v>0.3016431</v>
      </c>
      <c r="G84" s="1">
        <f>AVERAGE(ohc!B85:B85)*ohc!$E$202+ohc!$E$201*(A84-$A$4)+$G$2</f>
        <v>11.442503549666865</v>
      </c>
      <c r="H84" s="1"/>
      <c r="I84" s="1"/>
    </row>
    <row r="85" spans="1:9">
      <c r="A85">
        <v>1931</v>
      </c>
      <c r="B85" s="1">
        <f>Forcing!B86</f>
        <v>0.69196599999999997</v>
      </c>
      <c r="C85" s="1">
        <v>0.222023</v>
      </c>
      <c r="D85" s="1">
        <f>ohc!F86</f>
        <v>0.29518991358766472</v>
      </c>
      <c r="E85" s="1">
        <f t="shared" si="2"/>
        <v>0.22575309208388322</v>
      </c>
      <c r="F85" s="1">
        <f>ohc!D86+$F$2</f>
        <v>0.26600499999999999</v>
      </c>
      <c r="G85" s="1">
        <f>AVERAGE(ohc!B86:B86)*ohc!$E$202+ohc!$E$201*(A85-$A$4)+$G$2</f>
        <v>12.043470556240756</v>
      </c>
      <c r="H85" s="1"/>
      <c r="I85" s="1"/>
    </row>
    <row r="86" spans="1:9">
      <c r="A86">
        <v>1932</v>
      </c>
      <c r="B86" s="1">
        <f>Forcing!B87</f>
        <v>0.59520499999999998</v>
      </c>
      <c r="C86" s="1">
        <v>0.22061169999999999</v>
      </c>
      <c r="D86" s="1">
        <f>ohc!F87</f>
        <v>0.21685006943622478</v>
      </c>
      <c r="E86" s="1">
        <f t="shared" si="2"/>
        <v>0.13259090708388327</v>
      </c>
      <c r="F86" s="1">
        <f>ohc!D87+$F$2</f>
        <v>3.9469699999999996E-2</v>
      </c>
      <c r="G86" s="1">
        <f>AVERAGE(ohc!B87:B87)*ohc!$E$202+ohc!$E$201*(A86-$A$4)+$G$2</f>
        <v>12.46268805702451</v>
      </c>
      <c r="H86" s="1"/>
      <c r="I86" s="1"/>
    </row>
    <row r="87" spans="1:9">
      <c r="A87">
        <v>1933</v>
      </c>
      <c r="B87" s="1">
        <f>Forcing!B88</f>
        <v>0.64088299999999998</v>
      </c>
      <c r="C87" s="1">
        <v>0.20959059999999999</v>
      </c>
      <c r="D87" s="1">
        <f>ohc!F88</f>
        <v>0.17568043413471141</v>
      </c>
      <c r="E87" s="1">
        <f t="shared" si="2"/>
        <v>0.20637271208388325</v>
      </c>
      <c r="F87" s="1">
        <f>ohc!D88+$F$2</f>
        <v>4.4222499999999998E-2</v>
      </c>
      <c r="G87" s="1">
        <f>AVERAGE(ohc!B88:B88)*ohc!$E$202+ohc!$E$201*(A87-$A$4)+$G$2</f>
        <v>12.728156703927977</v>
      </c>
      <c r="H87" s="1"/>
      <c r="I87" s="1"/>
    </row>
    <row r="88" spans="1:9">
      <c r="A88">
        <v>1934</v>
      </c>
      <c r="B88" s="1">
        <f>Forcing!B89</f>
        <v>0.742981</v>
      </c>
      <c r="C88" s="1">
        <v>0.26499889999999998</v>
      </c>
      <c r="D88" s="1">
        <f>ohc!F89</f>
        <v>0.26606236612208289</v>
      </c>
      <c r="E88" s="1">
        <f t="shared" si="2"/>
        <v>0.16717954708388333</v>
      </c>
      <c r="F88" s="1">
        <f>ohc!D89+$F$2</f>
        <v>8.1155699999999997E-2</v>
      </c>
      <c r="G88" s="1">
        <f>AVERAGE(ohc!B89:B89)*ohc!$E$202+ohc!$E$201*(A88-$A$4)+$G$2</f>
        <v>13.022523819930017</v>
      </c>
      <c r="H88" s="1"/>
      <c r="I88" s="1"/>
    </row>
    <row r="89" spans="1:9">
      <c r="A89">
        <v>1935</v>
      </c>
      <c r="B89" s="1">
        <f>Forcing!B90</f>
        <v>0.78185899999999997</v>
      </c>
      <c r="C89" s="1">
        <v>0.22452829999999999</v>
      </c>
      <c r="D89" s="1">
        <f>ohc!F90</f>
        <v>0.38163356332499371</v>
      </c>
      <c r="E89" s="1">
        <f t="shared" si="2"/>
        <v>0.30925757708388329</v>
      </c>
      <c r="F89" s="1">
        <f>ohc!D90+$F$2</f>
        <v>0.32809930000000004</v>
      </c>
      <c r="G89" s="1">
        <f>AVERAGE(ohc!B90:B90)*ohc!$E$202+ohc!$E$201*(A89-$A$4)+$G$2</f>
        <v>13.513686141339175</v>
      </c>
      <c r="H89" s="1"/>
      <c r="I89" s="1"/>
    </row>
    <row r="90" spans="1:9">
      <c r="A90">
        <v>1936</v>
      </c>
      <c r="B90" s="1">
        <f>Forcing!B91</f>
        <v>0.87743099999999996</v>
      </c>
      <c r="C90" s="1">
        <v>0.2407967</v>
      </c>
      <c r="D90" s="1">
        <f>ohc!F91</f>
        <v>0.38851984185995175</v>
      </c>
      <c r="E90" s="1">
        <f t="shared" si="2"/>
        <v>0.36334515708388321</v>
      </c>
      <c r="F90" s="1">
        <f>ohc!D91+$F$2</f>
        <v>0.32109930000000003</v>
      </c>
      <c r="G90" s="1">
        <f>AVERAGE(ohc!B91:B91)*ohc!$E$202+ohc!$E$201*(A90-$A$4)+$G$2</f>
        <v>14.171187346546249</v>
      </c>
      <c r="H90" s="1"/>
      <c r="I90" s="1"/>
    </row>
    <row r="91" spans="1:9">
      <c r="A91">
        <v>1937</v>
      </c>
      <c r="B91" s="1">
        <f>Forcing!B92</f>
        <v>0.88588299999999998</v>
      </c>
      <c r="C91" s="1">
        <v>0.27301690000000001</v>
      </c>
      <c r="D91" s="1">
        <f>ohc!F92</f>
        <v>0.33593380906101777</v>
      </c>
      <c r="E91" s="1">
        <f t="shared" si="2"/>
        <v>0.28963564708388329</v>
      </c>
      <c r="F91" s="1">
        <f>ohc!D92+$F$2</f>
        <v>0.34463150000000004</v>
      </c>
      <c r="G91" s="1">
        <f>AVERAGE(ohc!B92:B92)*ohc!$E$202+ohc!$E$201*(A91-$A$4)+$G$2</f>
        <v>14.840149360438049</v>
      </c>
      <c r="H91" s="1"/>
      <c r="I91" s="1"/>
    </row>
    <row r="92" spans="1:9">
      <c r="A92">
        <v>1938</v>
      </c>
      <c r="B92" s="1">
        <f>Forcing!B93</f>
        <v>0.82939600000000002</v>
      </c>
      <c r="C92" s="1">
        <v>0.29606690000000002</v>
      </c>
      <c r="D92" s="1">
        <f>ohc!F93</f>
        <v>0.29518157494264979</v>
      </c>
      <c r="E92" s="1">
        <f t="shared" si="2"/>
        <v>0.17437114708388329</v>
      </c>
      <c r="F92" s="1">
        <f>ohc!D93+$F$2</f>
        <v>0.12719019999999998</v>
      </c>
      <c r="G92" s="1">
        <f>AVERAGE(ohc!B93:B93)*ohc!$E$202+ohc!$E$201*(A92-$A$4)+$G$2</f>
        <v>15.374685520703171</v>
      </c>
      <c r="H92" s="1"/>
      <c r="I92" s="1"/>
    </row>
    <row r="93" spans="1:9">
      <c r="A93">
        <v>1939</v>
      </c>
      <c r="B93" s="1">
        <f>Forcing!B94</f>
        <v>0.85887199999999997</v>
      </c>
      <c r="C93" s="1">
        <v>0.29281849999999998</v>
      </c>
      <c r="D93" s="1">
        <f>ohc!F94</f>
        <v>0.36230208128517033</v>
      </c>
      <c r="E93" s="1">
        <f t="shared" si="2"/>
        <v>0.21213056708388328</v>
      </c>
      <c r="F93" s="1">
        <f>ohc!D94+$F$2</f>
        <v>0.25193260000000001</v>
      </c>
      <c r="G93" s="1">
        <f>AVERAGE(ohc!B94:B94)*ohc!$E$202+ohc!$E$201*(A93-$A$4)+$G$2</f>
        <v>15.844958947745587</v>
      </c>
      <c r="H93" s="1"/>
      <c r="I93" s="1"/>
    </row>
    <row r="94" spans="1:9">
      <c r="A94">
        <v>1940</v>
      </c>
      <c r="B94" s="1">
        <f>Forcing!B95</f>
        <v>0.87677499999999997</v>
      </c>
      <c r="C94" s="1">
        <v>0.30343969999999998</v>
      </c>
      <c r="D94" s="1">
        <f>ohc!F95</f>
        <v>0.32600011821213387</v>
      </c>
      <c r="E94" s="1">
        <f t="shared" si="2"/>
        <v>0.20294950708388332</v>
      </c>
      <c r="F94" s="1">
        <f>ohc!D95+$F$2</f>
        <v>0.34427789999999997</v>
      </c>
      <c r="G94" s="1">
        <f>AVERAGE(ohc!B95:B95)*ohc!$E$202+ohc!$E$201*(A94-$A$4)+$G$2</f>
        <v>16.465726598031537</v>
      </c>
      <c r="H94" s="1"/>
      <c r="I94" s="1"/>
    </row>
    <row r="95" spans="1:9">
      <c r="A95">
        <v>1941</v>
      </c>
      <c r="B95" s="1">
        <f>Forcing!B96</f>
        <v>0.90489600000000003</v>
      </c>
      <c r="C95" s="1">
        <v>0.36375740000000001</v>
      </c>
      <c r="D95" s="1">
        <f>ohc!F96</f>
        <v>0.22997606840046342</v>
      </c>
      <c r="E95" s="1">
        <f t="shared" si="2"/>
        <v>7.7260372083883325E-2</v>
      </c>
      <c r="F95" s="1">
        <f>ohc!D96+$F$2</f>
        <v>0.19900590000000001</v>
      </c>
      <c r="G95" s="1">
        <f>AVERAGE(ohc!B96:B96)*ohc!$E$202+ohc!$E$201*(A95-$A$4)+$G$2</f>
        <v>17.049803258430256</v>
      </c>
      <c r="H95" s="1"/>
      <c r="I95" s="1"/>
    </row>
    <row r="96" spans="1:9">
      <c r="A96">
        <v>1942</v>
      </c>
      <c r="B96" s="1">
        <f>Forcing!B97</f>
        <v>0.830125</v>
      </c>
      <c r="C96" s="1">
        <v>0.33741490000000002</v>
      </c>
      <c r="D96" s="1">
        <f>ohc!F97</f>
        <v>0.21158730546283033</v>
      </c>
      <c r="E96" s="1">
        <f t="shared" si="2"/>
        <v>6.9662747083883272E-2</v>
      </c>
      <c r="F96" s="1">
        <f>ohc!D97+$F$2</f>
        <v>-2.6609700000000014E-2</v>
      </c>
      <c r="G96" s="1">
        <f>AVERAGE(ohc!B97:B97)*ohc!$E$202+ohc!$E$201*(A96-$A$4)+$G$2</f>
        <v>17.376765207711486</v>
      </c>
      <c r="H96" s="1"/>
      <c r="I96" s="1"/>
    </row>
    <row r="97" spans="1:9">
      <c r="A97">
        <v>1943</v>
      </c>
      <c r="B97" s="1">
        <f>Forcing!B98</f>
        <v>0.80720999999999998</v>
      </c>
      <c r="C97" s="1">
        <v>0.31369629999999998</v>
      </c>
      <c r="D97" s="1">
        <f>ohc!F98</f>
        <v>0.26867703765688583</v>
      </c>
      <c r="E97" s="1">
        <f t="shared" si="2"/>
        <v>0.10723017708388334</v>
      </c>
      <c r="F97" s="1">
        <f>ohc!D98+$F$2</f>
        <v>9.6088000000000007E-2</v>
      </c>
      <c r="G97" s="1">
        <f>AVERAGE(ohc!B98:B98)*ohc!$E$202+ohc!$E$201*(A97-$A$4)+$G$2</f>
        <v>17.632380187918216</v>
      </c>
      <c r="H97" s="1"/>
      <c r="I97" s="1"/>
    </row>
    <row r="98" spans="1:9">
      <c r="A98">
        <v>1944</v>
      </c>
      <c r="B98" s="1">
        <f>Forcing!B99</f>
        <v>0.85880299999999998</v>
      </c>
      <c r="C98" s="1">
        <v>0.27999360000000001</v>
      </c>
      <c r="D98" s="1">
        <f>ohc!F99</f>
        <v>0.34384409717988251</v>
      </c>
      <c r="E98" s="1">
        <f t="shared" si="2"/>
        <v>0.24476506208388321</v>
      </c>
      <c r="F98" s="1">
        <f>ohc!D99+$F$2</f>
        <v>0.2095458</v>
      </c>
      <c r="G98" s="1">
        <f>AVERAGE(ohc!B99:B99)*ohc!$E$202+ohc!$E$201*(A98-$A$4)+$G$2</f>
        <v>18.051707983439623</v>
      </c>
      <c r="H98" s="1"/>
      <c r="I98" s="1"/>
    </row>
    <row r="99" spans="1:9">
      <c r="A99">
        <v>1945</v>
      </c>
      <c r="B99" s="1">
        <f>Forcing!B100</f>
        <v>0.90437299999999998</v>
      </c>
      <c r="C99" s="1">
        <v>0.28021550000000001</v>
      </c>
      <c r="D99" s="1">
        <f>ohc!F100</f>
        <v>0.35219143961479071</v>
      </c>
      <c r="E99" s="1">
        <f t="shared" si="2"/>
        <v>0.2897692170838832</v>
      </c>
      <c r="F99" s="1">
        <f>ohc!D100+$F$2</f>
        <v>0.24410539999999997</v>
      </c>
      <c r="G99" s="1">
        <f>AVERAGE(ohc!B100:B100)*ohc!$E$202+ohc!$E$201*(A99-$A$4)+$G$2</f>
        <v>18.573647597316132</v>
      </c>
      <c r="H99" s="1"/>
      <c r="I99" s="1"/>
    </row>
    <row r="100" spans="1:9">
      <c r="A100">
        <v>1946</v>
      </c>
      <c r="B100" s="1">
        <f>Forcing!B101</f>
        <v>0.92503000000000002</v>
      </c>
      <c r="C100" s="1">
        <v>0.25154300000000002</v>
      </c>
      <c r="D100" s="1">
        <f>ohc!F101</f>
        <v>0.3453230470281245</v>
      </c>
      <c r="E100" s="1">
        <f t="shared" ref="E100:E131" si="3">B100-(C100-$C$2)*$E$2+$D$2</f>
        <v>0.38354109208388326</v>
      </c>
      <c r="F100" s="1">
        <f>ohc!D101+$F$2</f>
        <v>0.2482335</v>
      </c>
      <c r="G100" s="1">
        <f>AVERAGE(ohc!B101:B101)*ohc!$E$202+ohc!$E$201*(A100-$A$4)+$G$2</f>
        <v>19.122407134019127</v>
      </c>
      <c r="H100" s="1"/>
      <c r="I100" s="1"/>
    </row>
    <row r="101" spans="1:9">
      <c r="A101">
        <v>1947</v>
      </c>
      <c r="B101" s="1">
        <f>Forcing!B102</f>
        <v>0.95257000000000003</v>
      </c>
      <c r="C101" s="1">
        <v>0.27294109999999999</v>
      </c>
      <c r="D101" s="1">
        <f>ohc!F102</f>
        <v>0.29041438331146774</v>
      </c>
      <c r="E101" s="1">
        <f t="shared" si="3"/>
        <v>0.35651593708388335</v>
      </c>
      <c r="F101" s="1">
        <f>ohc!D102+$F$2</f>
        <v>0.15952820000000001</v>
      </c>
      <c r="G101" s="1">
        <f>AVERAGE(ohc!B102:B102)*ohc!$E$202+ohc!$E$201*(A101-$A$4)+$G$2</f>
        <v>19.612534237755568</v>
      </c>
      <c r="H101" s="1"/>
      <c r="I101" s="1"/>
    </row>
    <row r="102" spans="1:9">
      <c r="A102">
        <v>1948</v>
      </c>
      <c r="B102" s="1">
        <f>Forcing!B103</f>
        <v>0.99968400000000002</v>
      </c>
      <c r="C102" s="1">
        <v>0.29008410000000001</v>
      </c>
      <c r="D102" s="1">
        <f>ohc!F103</f>
        <v>0.2837749450870985</v>
      </c>
      <c r="E102" s="1">
        <f t="shared" si="3"/>
        <v>0.35991528708388326</v>
      </c>
      <c r="F102" s="1">
        <f>ohc!D103+$F$2</f>
        <v>0.22953429999999997</v>
      </c>
      <c r="G102" s="1">
        <f>AVERAGE(ohc!B103:B103)*ohc!$E$202+ohc!$E$201*(A102-$A$4)+$G$2</f>
        <v>20.089698278272515</v>
      </c>
      <c r="H102" s="1"/>
      <c r="I102" s="1"/>
    </row>
    <row r="103" spans="1:9">
      <c r="A103">
        <v>1949</v>
      </c>
      <c r="B103" s="1">
        <f>Forcing!B104</f>
        <v>0.94820400000000005</v>
      </c>
      <c r="C103" s="1">
        <v>0.27106619999999998</v>
      </c>
      <c r="D103" s="1">
        <f>ohc!F104</f>
        <v>0.28769728954440721</v>
      </c>
      <c r="E103" s="1">
        <f t="shared" si="3"/>
        <v>0.35693093208388343</v>
      </c>
      <c r="F103" s="1">
        <f>ohc!D104+$F$2</f>
        <v>0.1129001</v>
      </c>
      <c r="G103" s="1">
        <f>AVERAGE(ohc!B104:B104)*ohc!$E$202+ohc!$E$201*(A103-$A$4)+$G$2</f>
        <v>20.534537780407859</v>
      </c>
      <c r="H103" s="1"/>
      <c r="I103" s="1"/>
    </row>
    <row r="104" spans="1:9">
      <c r="A104">
        <v>1950</v>
      </c>
      <c r="B104" s="1">
        <f>Forcing!B105</f>
        <v>0.93674000000000002</v>
      </c>
      <c r="C104" s="1">
        <v>0.27322610000000003</v>
      </c>
      <c r="D104" s="1">
        <f>ohc!F105</f>
        <v>0.3518512625301925</v>
      </c>
      <c r="E104" s="1">
        <f t="shared" si="3"/>
        <v>0.33995918708388323</v>
      </c>
      <c r="F104" s="1">
        <f>ohc!D105+$F$2</f>
        <v>0.21239439999999998</v>
      </c>
      <c r="G104" s="1">
        <f>AVERAGE(ohc!B105:B105)*ohc!$E$202+ohc!$E$201*(A104-$A$4)+$G$2</f>
        <v>20.967495190941651</v>
      </c>
      <c r="H104" s="1"/>
      <c r="I104" s="1"/>
    </row>
    <row r="105" spans="1:9">
      <c r="A105">
        <v>1951</v>
      </c>
      <c r="B105" s="1">
        <f>Forcing!B106</f>
        <v>0.92983300000000002</v>
      </c>
      <c r="C105" s="1">
        <v>0.2363055</v>
      </c>
      <c r="D105" s="1">
        <f>ohc!F106</f>
        <v>0.37029179683784386</v>
      </c>
      <c r="E105" s="1">
        <f t="shared" si="3"/>
        <v>0.42719971708388332</v>
      </c>
      <c r="F105" s="1">
        <f>ohc!D106+$F$2</f>
        <v>0.2625982</v>
      </c>
      <c r="G105" s="1">
        <f>AVERAGE(ohc!B106:B106)*ohc!$E$202+ohc!$E$201*(A105-$A$4)+$G$2</f>
        <v>21.504229550978032</v>
      </c>
      <c r="H105" s="1"/>
      <c r="I105" s="1"/>
    </row>
    <row r="106" spans="1:9">
      <c r="A106">
        <v>1952</v>
      </c>
      <c r="B106" s="1">
        <f>Forcing!B107</f>
        <v>0.90262900000000001</v>
      </c>
      <c r="C106" s="1">
        <v>0.21665229999999999</v>
      </c>
      <c r="D106" s="1">
        <f>ohc!F107</f>
        <v>0.2794542769462629</v>
      </c>
      <c r="E106" s="1">
        <f t="shared" si="3"/>
        <v>0.45011137708388332</v>
      </c>
      <c r="F106" s="1">
        <f>ohc!D107+$F$2</f>
        <v>0.1352912</v>
      </c>
      <c r="G106" s="1">
        <f>AVERAGE(ohc!B107:B107)*ohc!$E$202+ohc!$E$201*(A106-$A$4)+$G$2</f>
        <v>21.987512765723402</v>
      </c>
      <c r="H106" s="1"/>
      <c r="I106" s="1"/>
    </row>
    <row r="107" spans="1:9">
      <c r="A107">
        <v>1953</v>
      </c>
      <c r="B107" s="1">
        <f>Forcing!B108</f>
        <v>0.90068099999999995</v>
      </c>
      <c r="C107" s="1">
        <v>0.24142179999999999</v>
      </c>
      <c r="D107" s="1">
        <f>ohc!F108</f>
        <v>0.33301041552373595</v>
      </c>
      <c r="E107" s="1">
        <f t="shared" si="3"/>
        <v>0.38500115208388325</v>
      </c>
      <c r="F107" s="1">
        <f>ohc!D108+$F$2</f>
        <v>0.15471459999999998</v>
      </c>
      <c r="G107" s="1">
        <f>AVERAGE(ohc!B108:B108)*ohc!$E$202+ohc!$E$201*(A107-$A$4)+$G$2</f>
        <v>22.396006581609619</v>
      </c>
      <c r="H107" s="1"/>
      <c r="I107" s="1"/>
    </row>
    <row r="108" spans="1:9">
      <c r="A108">
        <v>1954</v>
      </c>
      <c r="B108" s="1">
        <f>Forcing!B109</f>
        <v>0.91840599999999994</v>
      </c>
      <c r="C108" s="1">
        <v>0.2232046</v>
      </c>
      <c r="D108" s="1">
        <f>ohc!F109</f>
        <v>0.39555284760215642</v>
      </c>
      <c r="E108" s="1">
        <f t="shared" si="3"/>
        <v>0.4491800120838832</v>
      </c>
      <c r="F108" s="1">
        <f>ohc!D109+$F$2</f>
        <v>0.40173229999999999</v>
      </c>
      <c r="G108" s="1">
        <f>AVERAGE(ohc!B109:B109)*ohc!$E$202+ohc!$E$201*(A108-$A$4)+$G$2</f>
        <v>22.989208450437811</v>
      </c>
      <c r="H108" s="1"/>
      <c r="I108" s="1"/>
    </row>
    <row r="109" spans="1:9">
      <c r="A109">
        <v>1955</v>
      </c>
      <c r="B109" s="1">
        <f>Forcing!B110</f>
        <v>0.99396499999999999</v>
      </c>
      <c r="C109" s="1">
        <v>0.2812846</v>
      </c>
      <c r="D109" s="1">
        <f>ohc!F110</f>
        <v>0.39717989589420305</v>
      </c>
      <c r="E109" s="1">
        <f t="shared" si="3"/>
        <v>0.37663501208388334</v>
      </c>
      <c r="F109" s="1">
        <f>ohc!D110+$F$2</f>
        <v>0.26038539999999999</v>
      </c>
      <c r="G109" s="1">
        <f>AVERAGE(ohc!B110:B110)*ohc!$E$202+ohc!$E$201*(A109-$A$4)+$G$2</f>
        <v>23.655665713125369</v>
      </c>
      <c r="H109" s="1"/>
      <c r="I109" s="1"/>
    </row>
    <row r="110" spans="1:9">
      <c r="A110">
        <v>1956</v>
      </c>
      <c r="B110" s="1">
        <f>Forcing!B111</f>
        <v>1.10582</v>
      </c>
      <c r="C110" s="1">
        <v>0.26510040000000001</v>
      </c>
      <c r="D110" s="1">
        <f>ohc!F111</f>
        <v>0.41729276364355228</v>
      </c>
      <c r="E110" s="1">
        <f t="shared" si="3"/>
        <v>0.52975972208388333</v>
      </c>
      <c r="F110" s="1">
        <f>ohc!D111+$F$2</f>
        <v>0.44698350000000003</v>
      </c>
      <c r="G110" s="1">
        <f>AVERAGE(ohc!B111:B111)*ohc!$E$202+ohc!$E$201*(A110-$A$4)+$G$2</f>
        <v>24.353492989843375</v>
      </c>
      <c r="H110" s="1"/>
      <c r="I110" s="1"/>
    </row>
    <row r="111" spans="1:9">
      <c r="A111">
        <v>1957</v>
      </c>
      <c r="B111" s="1">
        <f>Forcing!B112</f>
        <v>1.1920299999999999</v>
      </c>
      <c r="C111" s="1">
        <v>0.29409639999999998</v>
      </c>
      <c r="D111" s="1">
        <f>ohc!F112</f>
        <v>0.44673445558440877</v>
      </c>
      <c r="E111" s="1">
        <f t="shared" si="3"/>
        <v>0.54202992208388334</v>
      </c>
      <c r="F111" s="1">
        <f>ohc!D112+$F$2</f>
        <v>0.31796529999999995</v>
      </c>
      <c r="G111" s="1">
        <f>AVERAGE(ohc!B112:B112)*ohc!$E$202+ohc!$E$201*(A111-$A$4)+$G$2</f>
        <v>25.091237048235055</v>
      </c>
      <c r="H111" s="1"/>
      <c r="I111" s="1"/>
    </row>
    <row r="112" spans="1:9">
      <c r="A112">
        <v>1958</v>
      </c>
      <c r="B112" s="1">
        <f>Forcing!B113</f>
        <v>1.21177</v>
      </c>
      <c r="C112" s="1">
        <v>0.3381999</v>
      </c>
      <c r="D112" s="1">
        <f>ohc!F113</f>
        <v>0.43449855246109559</v>
      </c>
      <c r="E112" s="1">
        <f t="shared" si="3"/>
        <v>0.44930599708388336</v>
      </c>
      <c r="F112" s="1">
        <f>ohc!D113+$F$2</f>
        <v>0.45481750000000004</v>
      </c>
      <c r="G112" s="1">
        <f>AVERAGE(ohc!B113:B113)*ohc!$E$202+ohc!$E$201*(A112-$A$4)+$G$2</f>
        <v>25.83441196127621</v>
      </c>
      <c r="H112" s="1"/>
      <c r="I112" s="1"/>
    </row>
    <row r="113" spans="1:9">
      <c r="A113">
        <v>1959</v>
      </c>
      <c r="B113" s="1">
        <f>Forcing!B114</f>
        <v>1.20228</v>
      </c>
      <c r="C113" s="1">
        <v>0.32832899999999998</v>
      </c>
      <c r="D113" s="1">
        <f>ohc!F114</f>
        <v>0.39613784793050622</v>
      </c>
      <c r="E113" s="1">
        <f t="shared" si="3"/>
        <v>0.46498679208388333</v>
      </c>
      <c r="F113" s="1">
        <f>ohc!D114+$F$2</f>
        <v>0.22491420000000001</v>
      </c>
      <c r="G113" s="1">
        <f>AVERAGE(ohc!B114:B114)*ohc!$E$202+ohc!$E$201*(A113-$A$4)+$G$2</f>
        <v>26.513079981405166</v>
      </c>
      <c r="H113" s="1"/>
      <c r="I113" s="1"/>
    </row>
    <row r="114" spans="1:9">
      <c r="A114">
        <v>1960</v>
      </c>
      <c r="B114" s="1">
        <f>Forcing!B115</f>
        <v>1.0958699999999999</v>
      </c>
      <c r="C114" s="1">
        <v>0.2813831</v>
      </c>
      <c r="D114" s="1">
        <f>ohc!F115</f>
        <v>0.31404802458855552</v>
      </c>
      <c r="E114" s="1">
        <f t="shared" si="3"/>
        <v>0.4782888370838832</v>
      </c>
      <c r="F114" s="1">
        <f>ohc!D115+$F$2</f>
        <v>0.2557856</v>
      </c>
      <c r="G114" s="1">
        <f>AVERAGE(ohc!B115:B115)*ohc!$E$202+ohc!$E$201*(A114-$A$4)+$G$2</f>
        <v>27.05377080986834</v>
      </c>
      <c r="H114" s="1"/>
      <c r="I114" s="1"/>
    </row>
    <row r="115" spans="1:9">
      <c r="A115">
        <v>1961</v>
      </c>
      <c r="B115" s="1">
        <f>Forcing!B116</f>
        <v>0.90189399999999997</v>
      </c>
      <c r="C115" s="1">
        <v>0.34702329999999998</v>
      </c>
      <c r="D115" s="1">
        <f>ohc!F116</f>
        <v>0.20416577810469203</v>
      </c>
      <c r="E115" s="1">
        <f t="shared" si="3"/>
        <v>0.11693032708388336</v>
      </c>
      <c r="F115" s="1">
        <f>ohc!D116+$F$2</f>
        <v>9.4017899999999988E-2</v>
      </c>
      <c r="G115" s="1">
        <f>AVERAGE(ohc!B116:B116)*ohc!$E$202+ohc!$E$201*(A115-$A$4)+$G$2</f>
        <v>27.503718878635993</v>
      </c>
      <c r="H115" s="1"/>
      <c r="I115" s="1"/>
    </row>
    <row r="116" spans="1:9">
      <c r="A116">
        <v>1962</v>
      </c>
      <c r="B116" s="1">
        <f>Forcing!B117</f>
        <v>0.82534200000000002</v>
      </c>
      <c r="C116" s="1">
        <v>0.35055059999999999</v>
      </c>
      <c r="D116" s="1">
        <f>ohc!F117</f>
        <v>0.13510325583367216</v>
      </c>
      <c r="E116" s="1">
        <f t="shared" si="3"/>
        <v>3.1383712083883311E-2</v>
      </c>
      <c r="F116" s="1">
        <f>ohc!D117+$F$2</f>
        <v>2.9002899999999998E-2</v>
      </c>
      <c r="G116" s="1">
        <f>AVERAGE(ohc!B117:B117)*ohc!$E$202+ohc!$E$201*(A116-$A$4)+$G$2</f>
        <v>27.79645174690371</v>
      </c>
      <c r="H116" s="1"/>
      <c r="I116" s="1"/>
    </row>
    <row r="117" spans="1:9">
      <c r="A117">
        <v>1963</v>
      </c>
      <c r="B117" s="1">
        <f>Forcing!B118</f>
        <v>-0.102696</v>
      </c>
      <c r="C117" s="1">
        <v>0.28394459999999999</v>
      </c>
      <c r="D117" s="1">
        <f>ohc!F118</f>
        <v>-0.17171538700999883</v>
      </c>
      <c r="E117" s="1">
        <f t="shared" si="3"/>
        <v>-0.72680898791611659</v>
      </c>
      <c r="F117" s="1">
        <f>ohc!D118+$F$2</f>
        <v>-0.74277949999999993</v>
      </c>
      <c r="G117" s="1">
        <f>AVERAGE(ohc!B118:B118)*ohc!$E$202+ohc!$E$201*(A117-$A$4)+$G$2</f>
        <v>27.509081851517806</v>
      </c>
      <c r="H117" s="1"/>
      <c r="I117" s="1"/>
    </row>
    <row r="118" spans="1:9">
      <c r="A118">
        <v>1964</v>
      </c>
      <c r="B118" s="1">
        <f>Forcing!B119</f>
        <v>-0.68347999999999998</v>
      </c>
      <c r="C118" s="1">
        <v>9.9009299999999995E-2</v>
      </c>
      <c r="D118" s="1">
        <f>ohc!F119</f>
        <v>-0.29734302034581933</v>
      </c>
      <c r="E118" s="1">
        <f t="shared" si="3"/>
        <v>-0.83600797291611662</v>
      </c>
      <c r="F118" s="1">
        <f>ohc!D119+$F$2</f>
        <v>-0.60831250000000003</v>
      </c>
      <c r="G118" s="1">
        <f>AVERAGE(ohc!B119:B119)*ohc!$E$202+ohc!$E$201*(A118-$A$4)+$G$2</f>
        <v>26.779898412185638</v>
      </c>
      <c r="H118" s="1"/>
      <c r="I118" s="1"/>
    </row>
    <row r="119" spans="1:9">
      <c r="A119">
        <v>1965</v>
      </c>
      <c r="B119" s="1">
        <f>Forcing!B120</f>
        <v>0.174149</v>
      </c>
      <c r="C119" s="1">
        <v>0.1125519</v>
      </c>
      <c r="D119" s="1">
        <f>ohc!F120</f>
        <v>5.7317594900920303E-2</v>
      </c>
      <c r="E119" s="1">
        <f t="shared" si="3"/>
        <v>-1.2912602916116719E-2</v>
      </c>
      <c r="F119" s="1">
        <f>ohc!D120+$F$2</f>
        <v>-5.6481500000000018E-2</v>
      </c>
      <c r="G119" s="1">
        <f>AVERAGE(ohc!B120:B120)*ohc!$E$202+ohc!$E$201*(A119-$A$4)+$G$2</f>
        <v>26.526485292515023</v>
      </c>
      <c r="H119" s="1"/>
      <c r="I119" s="1"/>
    </row>
    <row r="120" spans="1:9">
      <c r="A120">
        <v>1966</v>
      </c>
      <c r="B120" s="1">
        <f>Forcing!B121</f>
        <v>0.74899899999999997</v>
      </c>
      <c r="C120" s="1">
        <v>0.17566780000000001</v>
      </c>
      <c r="D120" s="1">
        <f>ohc!F121</f>
        <v>0.41284886504613855</v>
      </c>
      <c r="E120" s="1">
        <f t="shared" si="3"/>
        <v>0.40099185208388322</v>
      </c>
      <c r="F120" s="1">
        <f>ohc!D121+$F$2</f>
        <v>0.39804029999999996</v>
      </c>
      <c r="G120" s="1">
        <f>AVERAGE(ohc!B121:B121)*ohc!$E$202+ohc!$E$201*(A120-$A$4)+$G$2</f>
        <v>26.970717792310438</v>
      </c>
      <c r="H120" s="1"/>
      <c r="I120" s="1"/>
    </row>
    <row r="121" spans="1:9">
      <c r="A121">
        <v>1967</v>
      </c>
      <c r="B121" s="1">
        <f>Forcing!B122</f>
        <v>1.0076099999999999</v>
      </c>
      <c r="C121" s="1">
        <v>0.22345799999999999</v>
      </c>
      <c r="D121" s="1">
        <f>ohc!F122</f>
        <v>0.47627853802451681</v>
      </c>
      <c r="E121" s="1">
        <f t="shared" si="3"/>
        <v>0.5377378420838832</v>
      </c>
      <c r="F121" s="1">
        <f>ohc!D122+$F$2</f>
        <v>0.66352499999999992</v>
      </c>
      <c r="G121" s="1">
        <f>AVERAGE(ohc!B122:B122)*ohc!$E$202+ohc!$E$201*(A121-$A$4)+$G$2</f>
        <v>27.91408874604771</v>
      </c>
      <c r="H121" s="1"/>
      <c r="I121" s="1"/>
    </row>
    <row r="122" spans="1:9">
      <c r="A122">
        <v>1968</v>
      </c>
      <c r="B122" s="1">
        <f>Forcing!B123</f>
        <v>0.70714200000000005</v>
      </c>
      <c r="C122" s="1">
        <v>0.26930219999999999</v>
      </c>
      <c r="D122" s="1">
        <f>ohc!F123</f>
        <v>0.2599924423167409</v>
      </c>
      <c r="E122" s="1">
        <f t="shared" si="3"/>
        <v>0.12036713208388335</v>
      </c>
      <c r="F122" s="1">
        <f>ohc!D123+$F$2</f>
        <v>8.1315199999999976E-2</v>
      </c>
      <c r="G122" s="1">
        <f>AVERAGE(ohc!B123:B123)*ohc!$E$202+ohc!$E$201*(A122-$A$4)+$G$2</f>
        <v>28.637892686516942</v>
      </c>
      <c r="H122" s="1"/>
      <c r="I122" s="1"/>
    </row>
    <row r="123" spans="1:9">
      <c r="A123">
        <v>1969</v>
      </c>
      <c r="B123" s="1">
        <f>Forcing!B124</f>
        <v>0.62480800000000003</v>
      </c>
      <c r="C123" s="1">
        <v>0.25873370000000001</v>
      </c>
      <c r="D123" s="1">
        <f>ohc!F124</f>
        <v>0.19593874486591686</v>
      </c>
      <c r="E123" s="1">
        <f t="shared" si="3"/>
        <v>6.4982807083883334E-2</v>
      </c>
      <c r="F123" s="1">
        <f>ohc!D124+$F$2</f>
        <v>-1.7618000000000078E-3</v>
      </c>
      <c r="G123" s="1">
        <f>AVERAGE(ohc!B124:B124)*ohc!$E$202+ohc!$E$201*(A123-$A$4)+$G$2</f>
        <v>28.900492145110057</v>
      </c>
      <c r="H123" s="1"/>
      <c r="I123" s="1"/>
    </row>
    <row r="124" spans="1:9">
      <c r="A124">
        <v>1970</v>
      </c>
      <c r="B124" s="1">
        <f>Forcing!B125</f>
        <v>1.1075600000000001</v>
      </c>
      <c r="C124" s="1">
        <v>0.30769790000000002</v>
      </c>
      <c r="D124" s="1">
        <f>ohc!F125</f>
        <v>0.39045849732758786</v>
      </c>
      <c r="E124" s="1">
        <f t="shared" si="3"/>
        <v>0.42287609708388335</v>
      </c>
      <c r="F124" s="1">
        <f>ohc!D125+$F$2</f>
        <v>0.37832490000000002</v>
      </c>
      <c r="G124" s="1">
        <f>AVERAGE(ohc!B125:B125)*ohc!$E$202+ohc!$E$201*(A124-$A$4)+$G$2</f>
        <v>29.368991081643628</v>
      </c>
      <c r="H124" s="1"/>
      <c r="I124" s="1"/>
    </row>
    <row r="125" spans="1:9">
      <c r="A125">
        <v>1971</v>
      </c>
      <c r="B125" s="1">
        <f>Forcing!B126</f>
        <v>1.3448800000000001</v>
      </c>
      <c r="C125" s="1">
        <v>0.34366869999999999</v>
      </c>
      <c r="D125" s="1">
        <f>ohc!F126</f>
        <v>0.47981035237947223</v>
      </c>
      <c r="E125" s="1">
        <f t="shared" si="3"/>
        <v>0.5684705570838835</v>
      </c>
      <c r="F125" s="1">
        <f>ohc!D126+$F$2</f>
        <v>0.49436010000000002</v>
      </c>
      <c r="G125" s="1">
        <f>AVERAGE(ohc!B126:B126)*ohc!$E$202+ohc!$E$201*(A125-$A$4)+$G$2</f>
        <v>30.181422355083477</v>
      </c>
      <c r="H125" s="1"/>
      <c r="I125" s="1"/>
    </row>
    <row r="126" spans="1:9">
      <c r="A126">
        <v>1972</v>
      </c>
      <c r="B126" s="1">
        <f>Forcing!B127</f>
        <v>1.45933</v>
      </c>
      <c r="C126" s="1">
        <v>0.3847817</v>
      </c>
      <c r="D126" s="1">
        <f>ohc!F127</f>
        <v>0.51412597621014533</v>
      </c>
      <c r="E126" s="1">
        <f t="shared" si="3"/>
        <v>0.57808240708388337</v>
      </c>
      <c r="F126" s="1">
        <f>ohc!D127+$F$2</f>
        <v>0.47116209999999997</v>
      </c>
      <c r="G126" s="1">
        <f>AVERAGE(ohc!B127:B127)*ohc!$E$202+ohc!$E$201*(A126-$A$4)+$G$2</f>
        <v>31.058212237058505</v>
      </c>
      <c r="H126" s="1"/>
      <c r="I126" s="1"/>
    </row>
    <row r="127" spans="1:9">
      <c r="A127">
        <v>1973</v>
      </c>
      <c r="B127" s="1">
        <f>Forcing!B128</f>
        <v>1.36829</v>
      </c>
      <c r="C127" s="1">
        <v>0.40521550000000001</v>
      </c>
      <c r="D127" s="1">
        <f>ohc!F128</f>
        <v>0.54223255264112391</v>
      </c>
      <c r="E127" s="1">
        <f t="shared" si="3"/>
        <v>0.43493621708388336</v>
      </c>
      <c r="F127" s="1">
        <f>ohc!D128+$F$2</f>
        <v>0.5688283999999999</v>
      </c>
      <c r="G127" s="1">
        <f>AVERAGE(ohc!B128:B128)*ohc!$E$202+ohc!$E$201*(A127-$A$4)+$G$2</f>
        <v>31.986626642047806</v>
      </c>
      <c r="H127" s="1"/>
      <c r="I127" s="1"/>
    </row>
    <row r="128" spans="1:9">
      <c r="A128">
        <v>1974</v>
      </c>
      <c r="B128" s="1">
        <f>Forcing!B129</f>
        <v>1.2658499999999999</v>
      </c>
      <c r="C128" s="1">
        <v>0.40725860000000003</v>
      </c>
      <c r="D128" s="1">
        <f>ohc!F129</f>
        <v>0.39793154019334182</v>
      </c>
      <c r="E128" s="1">
        <f t="shared" si="3"/>
        <v>0.3272863120838832</v>
      </c>
      <c r="F128" s="1">
        <f>ohc!D129+$F$2</f>
        <v>0.33665689999999998</v>
      </c>
      <c r="G128" s="1">
        <f>AVERAGE(ohc!B129:B129)*ohc!$E$202+ohc!$E$201*(A128-$A$4)+$G$2</f>
        <v>32.821796447752043</v>
      </c>
      <c r="H128" s="1"/>
      <c r="I128" s="1"/>
    </row>
    <row r="129" spans="1:9">
      <c r="A129">
        <v>1975</v>
      </c>
      <c r="B129" s="1">
        <f>Forcing!B130</f>
        <v>0.86262000000000005</v>
      </c>
      <c r="C129" s="1">
        <v>0.35595510000000002</v>
      </c>
      <c r="D129" s="1">
        <f>ohc!F130</f>
        <v>0.25470092685021234</v>
      </c>
      <c r="E129" s="1">
        <f t="shared" si="3"/>
        <v>5.4880237083883301E-2</v>
      </c>
      <c r="F129" s="1">
        <f>ohc!D130+$F$2</f>
        <v>-3.7051700000000021E-2</v>
      </c>
      <c r="G129" s="1">
        <f>AVERAGE(ohc!B130:B130)*ohc!$E$202+ohc!$E$201*(A129-$A$4)+$G$2</f>
        <v>33.236944966998259</v>
      </c>
      <c r="H129" s="1"/>
      <c r="I129" s="1"/>
    </row>
    <row r="130" spans="1:9">
      <c r="A130">
        <v>1976</v>
      </c>
      <c r="B130" s="1">
        <f>Forcing!B131</f>
        <v>1.3445199999999999</v>
      </c>
      <c r="C130" s="1">
        <v>0.40740100000000001</v>
      </c>
      <c r="D130" s="1">
        <f>ohc!F131</f>
        <v>0.34259521091988848</v>
      </c>
      <c r="E130" s="1">
        <f t="shared" si="3"/>
        <v>0.40559319208388317</v>
      </c>
      <c r="F130" s="1">
        <f>ohc!D131+$F$2</f>
        <v>0.35581440000000003</v>
      </c>
      <c r="G130" s="1">
        <f>AVERAGE(ohc!B131:B131)*ohc!$E$202+ohc!$E$201*(A130-$A$4)+$G$2</f>
        <v>33.665374262086623</v>
      </c>
      <c r="H130" s="1"/>
      <c r="I130" s="1"/>
    </row>
    <row r="131" spans="1:9">
      <c r="A131">
        <v>1977</v>
      </c>
      <c r="B131" s="1">
        <f>Forcing!B132</f>
        <v>1.63609</v>
      </c>
      <c r="C131" s="1">
        <v>0.46511439999999998</v>
      </c>
      <c r="D131" s="1">
        <f>ohc!F132</f>
        <v>0.507322364909775</v>
      </c>
      <c r="E131" s="1">
        <f t="shared" si="3"/>
        <v>0.54999402208388337</v>
      </c>
      <c r="F131" s="1">
        <f>ohc!D132+$F$2</f>
        <v>0.52016879999999999</v>
      </c>
      <c r="G131" s="1">
        <f>AVERAGE(ohc!B132:B132)*ohc!$E$202+ohc!$E$201*(A131-$A$4)+$G$2</f>
        <v>34.480091984952672</v>
      </c>
      <c r="H131" s="1"/>
      <c r="I131" s="1"/>
    </row>
    <row r="132" spans="1:9">
      <c r="A132">
        <v>1978</v>
      </c>
      <c r="B132" s="1">
        <f>Forcing!B133</f>
        <v>1.67879</v>
      </c>
      <c r="C132" s="1">
        <v>0.47073920000000002</v>
      </c>
      <c r="D132" s="1">
        <f>ohc!F133</f>
        <v>0.52683546626564803</v>
      </c>
      <c r="E132" s="1">
        <f t="shared" ref="E132:E159" si="4">B132-(C132-$C$2)*$E$2+$D$2</f>
        <v>0.57835078208388324</v>
      </c>
      <c r="F132" s="1">
        <f>ohc!D133+$F$2</f>
        <v>0.4250485</v>
      </c>
      <c r="G132" s="1">
        <f>AVERAGE(ohc!B133:B133)*ohc!$E$202+ohc!$E$201*(A132-$A$4)+$G$2</f>
        <v>35.342805665680288</v>
      </c>
      <c r="H132" s="1"/>
      <c r="I132" s="1"/>
    </row>
    <row r="133" spans="1:9">
      <c r="A133">
        <v>1979</v>
      </c>
      <c r="B133" s="1">
        <f>Forcing!B134</f>
        <v>1.76752</v>
      </c>
      <c r="C133" s="1">
        <v>0.5040945</v>
      </c>
      <c r="D133" s="1">
        <f>ohc!F134</f>
        <v>0.56921658389991314</v>
      </c>
      <c r="E133" s="1">
        <f t="shared" si="4"/>
        <v>0.58202476708388329</v>
      </c>
      <c r="F133" s="1">
        <f>ohc!D134+$F$2</f>
        <v>0.60528319999999991</v>
      </c>
      <c r="G133" s="1">
        <f>AVERAGE(ohc!B134:B134)*ohc!$E$202+ohc!$E$201*(A133-$A$4)+$G$2</f>
        <v>36.264524188758891</v>
      </c>
      <c r="H133" s="1"/>
      <c r="I133" s="1"/>
    </row>
    <row r="134" spans="1:9">
      <c r="A134">
        <v>1980</v>
      </c>
      <c r="B134" s="1">
        <f>Forcing!B135</f>
        <v>1.93529</v>
      </c>
      <c r="C134" s="1">
        <v>0.52986860000000002</v>
      </c>
      <c r="D134" s="1">
        <f>ohc!F135</f>
        <v>0.64315829377185119</v>
      </c>
      <c r="E134" s="1">
        <f t="shared" si="4"/>
        <v>0.68407081208388332</v>
      </c>
      <c r="F134" s="1">
        <f>ohc!D135+$F$2</f>
        <v>0.64095119999999994</v>
      </c>
      <c r="G134" s="1">
        <f>AVERAGE(ohc!B135:B135)*ohc!$E$202+ohc!$E$201*(A134-$A$4)+$G$2</f>
        <v>37.335915443791826</v>
      </c>
      <c r="H134" s="1"/>
      <c r="I134" s="1"/>
    </row>
    <row r="135" spans="1:9">
      <c r="A135">
        <v>1981</v>
      </c>
      <c r="B135" s="1">
        <f>Forcing!B136</f>
        <v>1.9804900000000001</v>
      </c>
      <c r="C135" s="1">
        <v>0.58724989999999999</v>
      </c>
      <c r="D135" s="1">
        <f>ohc!F136</f>
        <v>0.52222699936529138</v>
      </c>
      <c r="E135" s="1">
        <f t="shared" si="4"/>
        <v>0.58294849708388352</v>
      </c>
      <c r="F135" s="1">
        <f>ohc!D136+$F$2</f>
        <v>0.62555289999999997</v>
      </c>
      <c r="G135" s="1">
        <f>AVERAGE(ohc!B136:B136)*ohc!$E$202+ohc!$E$201*(A135-$A$4)+$G$2</f>
        <v>38.421358497968058</v>
      </c>
      <c r="H135" s="1"/>
      <c r="I135" s="1"/>
    </row>
    <row r="136" spans="1:9">
      <c r="A136">
        <v>1982</v>
      </c>
      <c r="B136" s="1">
        <f>Forcing!B137</f>
        <v>0.64366299999999999</v>
      </c>
      <c r="C136" s="1">
        <v>0.46486240000000001</v>
      </c>
      <c r="D136" s="1">
        <f>ohc!F137</f>
        <v>2.7476931962498837E-2</v>
      </c>
      <c r="E136" s="1">
        <f t="shared" si="4"/>
        <v>-0.44179037791611681</v>
      </c>
      <c r="F136" s="1">
        <f>ohc!D137+$F$2</f>
        <v>-0.46187480000000003</v>
      </c>
      <c r="G136" s="1">
        <f>AVERAGE(ohc!B137:B137)*ohc!$E$202+ohc!$E$201*(A136-$A$4)+$G$2</f>
        <v>38.742276697706323</v>
      </c>
      <c r="H136" s="1"/>
      <c r="I136" s="1"/>
    </row>
    <row r="137" spans="1:9">
      <c r="A137">
        <v>1983</v>
      </c>
      <c r="B137" s="1">
        <f>Forcing!B138</f>
        <v>0.28183999999999998</v>
      </c>
      <c r="C137" s="1">
        <v>0.31071530000000003</v>
      </c>
      <c r="D137" s="1">
        <f>ohc!F138</f>
        <v>-3.9629002293095059E-2</v>
      </c>
      <c r="E137" s="1">
        <f t="shared" si="4"/>
        <v>-0.41053827291611683</v>
      </c>
      <c r="F137" s="1">
        <f>ohc!D138+$F$2</f>
        <v>-0.49760769999999999</v>
      </c>
      <c r="G137" s="1">
        <f>AVERAGE(ohc!B138:B138)*ohc!$E$202+ohc!$E$201*(A137-$A$4)+$G$2</f>
        <v>38.28457325248386</v>
      </c>
      <c r="H137" s="1"/>
      <c r="I137" s="1"/>
    </row>
    <row r="138" spans="1:9">
      <c r="A138">
        <v>1984</v>
      </c>
      <c r="B138" s="1">
        <f>Forcing!B139</f>
        <v>1.4218299999999999</v>
      </c>
      <c r="C138" s="1">
        <v>0.40241100000000002</v>
      </c>
      <c r="D138" s="1">
        <f>ohc!F139</f>
        <v>0.43934100374205709</v>
      </c>
      <c r="E138" s="1">
        <f t="shared" si="4"/>
        <v>0.49562769208388319</v>
      </c>
      <c r="F138" s="1">
        <f>ohc!D139+$F$2</f>
        <v>0.54272889999999996</v>
      </c>
      <c r="G138" s="1">
        <f>AVERAGE(ohc!B139:B139)*ohc!$E$202+ohc!$E$201*(A138-$A$4)+$G$2</f>
        <v>38.523302877854896</v>
      </c>
      <c r="H138" s="1"/>
      <c r="I138" s="1"/>
    </row>
    <row r="139" spans="1:9">
      <c r="A139">
        <v>1985</v>
      </c>
      <c r="B139" s="1">
        <f>Forcing!B140</f>
        <v>1.8347800000000001</v>
      </c>
      <c r="C139" s="1">
        <v>0.475499</v>
      </c>
      <c r="D139" s="1">
        <f>ohc!F140</f>
        <v>0.60596349910625846</v>
      </c>
      <c r="E139" s="1">
        <f t="shared" si="4"/>
        <v>0.72220329208388334</v>
      </c>
      <c r="F139" s="1">
        <f>ohc!D140+$F$2</f>
        <v>0.66927230000000004</v>
      </c>
      <c r="G139" s="1">
        <f>AVERAGE(ohc!B140:B140)*ohc!$E$202+ohc!$E$201*(A139-$A$4)+$G$2</f>
        <v>39.570962254743009</v>
      </c>
      <c r="H139" s="1"/>
      <c r="I139" s="1"/>
    </row>
    <row r="140" spans="1:9">
      <c r="A140">
        <v>1986</v>
      </c>
      <c r="B140" s="1">
        <f>Forcing!B141</f>
        <v>1.84999</v>
      </c>
      <c r="C140" s="1">
        <v>0.49782959999999998</v>
      </c>
      <c r="D140" s="1">
        <f>ohc!F141</f>
        <v>0.57975195333724228</v>
      </c>
      <c r="E140" s="1">
        <f t="shared" si="4"/>
        <v>0.6804702620838835</v>
      </c>
      <c r="F140" s="1">
        <f>ohc!D141+$F$2</f>
        <v>0.54753849999999993</v>
      </c>
      <c r="G140" s="1">
        <f>AVERAGE(ohc!B141:B141)*ohc!$E$202+ohc!$E$201*(A140-$A$4)+$G$2</f>
        <v>40.621955846402898</v>
      </c>
      <c r="H140" s="1"/>
      <c r="I140" s="1"/>
    </row>
    <row r="141" spans="1:9">
      <c r="A141">
        <v>1987</v>
      </c>
      <c r="B141" s="1">
        <f>Forcing!B142</f>
        <v>2.0013399999999999</v>
      </c>
      <c r="C141" s="1">
        <v>0.56541969999999997</v>
      </c>
      <c r="D141" s="1">
        <f>ohc!F142</f>
        <v>0.55848434666985625</v>
      </c>
      <c r="E141" s="1">
        <f t="shared" si="4"/>
        <v>0.65946550708388341</v>
      </c>
      <c r="F141" s="1">
        <f>ohc!D142+$F$2</f>
        <v>0.5214744</v>
      </c>
      <c r="G141" s="1">
        <f>AVERAGE(ohc!B142:B142)*ohc!$E$202+ohc!$E$201*(A141-$A$4)+$G$2</f>
        <v>41.570489786237623</v>
      </c>
      <c r="H141" s="1"/>
      <c r="I141" s="1"/>
    </row>
    <row r="142" spans="1:9">
      <c r="A142">
        <v>1988</v>
      </c>
      <c r="B142" s="1">
        <f>Forcing!B143</f>
        <v>2.1635399999999998</v>
      </c>
      <c r="C142" s="1">
        <v>0.5894916</v>
      </c>
      <c r="D142" s="1">
        <f>ohc!F143</f>
        <v>0.71431503788550677</v>
      </c>
      <c r="E142" s="1">
        <f t="shared" si="4"/>
        <v>0.76028216208388322</v>
      </c>
      <c r="F142" s="1">
        <f>ohc!D143+$F$2</f>
        <v>0.64549839999999992</v>
      </c>
      <c r="G142" s="1">
        <f>AVERAGE(ohc!B143:B143)*ohc!$E$202+ohc!$E$201*(A142-$A$4)+$G$2</f>
        <v>42.586933603322493</v>
      </c>
      <c r="H142" s="1"/>
      <c r="I142" s="1"/>
    </row>
    <row r="143" spans="1:9">
      <c r="A143">
        <v>1989</v>
      </c>
      <c r="B143" s="1">
        <f>Forcing!B144</f>
        <v>2.33284</v>
      </c>
      <c r="C143" s="1">
        <v>0.61684119999999998</v>
      </c>
      <c r="D143" s="1">
        <f>ohc!F144</f>
        <v>0.78545739579657048</v>
      </c>
      <c r="E143" s="1">
        <f t="shared" si="4"/>
        <v>0.85984068208388342</v>
      </c>
      <c r="F143" s="1">
        <f>ohc!D144+$F$2</f>
        <v>0.91455100000000011</v>
      </c>
      <c r="G143" s="1">
        <f>AVERAGE(ohc!B144:B144)*ohc!$E$202+ohc!$E$201*(A143-$A$4)+$G$2</f>
        <v>43.875874469260005</v>
      </c>
      <c r="H143" s="1"/>
      <c r="I143" s="1"/>
    </row>
    <row r="144" spans="1:9">
      <c r="A144">
        <v>1990</v>
      </c>
      <c r="B144" s="1">
        <f>Forcing!B145</f>
        <v>2.3582000000000001</v>
      </c>
      <c r="C144" s="1">
        <v>0.67187889999999995</v>
      </c>
      <c r="D144" s="1">
        <f>ohc!F145</f>
        <v>0.59713283081037472</v>
      </c>
      <c r="E144" s="1">
        <f t="shared" si="4"/>
        <v>0.74485454708388354</v>
      </c>
      <c r="F144" s="1">
        <f>ohc!D145+$F$2</f>
        <v>0.6725698</v>
      </c>
      <c r="G144" s="1">
        <f>AVERAGE(ohc!B145:B145)*ohc!$E$202+ohc!$E$201*(A144-$A$4)+$G$2</f>
        <v>45.183582355692529</v>
      </c>
      <c r="H144" s="1"/>
      <c r="I144" s="1"/>
    </row>
    <row r="145" spans="1:9">
      <c r="A145">
        <v>1991</v>
      </c>
      <c r="B145" s="1">
        <f>Forcing!B146</f>
        <v>0.92252500000000004</v>
      </c>
      <c r="C145" s="1">
        <v>0.6265693</v>
      </c>
      <c r="D145" s="1">
        <f>ohc!F146</f>
        <v>-9.0184697029259714E-2</v>
      </c>
      <c r="E145" s="1">
        <f t="shared" si="4"/>
        <v>-0.57528097291611646</v>
      </c>
      <c r="F145" s="1">
        <f>ohc!D146+$F$2</f>
        <v>-0.52206400000000008</v>
      </c>
      <c r="G145" s="1">
        <f>AVERAGE(ohc!B146:B146)*ohc!$E$202+ohc!$E$201*(A145-$A$4)+$G$2</f>
        <v>45.495368969178642</v>
      </c>
      <c r="H145" s="1"/>
      <c r="I145" s="1"/>
    </row>
    <row r="146" spans="1:9">
      <c r="A146">
        <v>1992</v>
      </c>
      <c r="B146" s="1">
        <f>Forcing!B147</f>
        <v>-0.47147</v>
      </c>
      <c r="C146" s="1">
        <v>0.34172950000000002</v>
      </c>
      <c r="D146" s="1">
        <f>ohc!F147</f>
        <v>-0.33834017548581607</v>
      </c>
      <c r="E146" s="1">
        <f t="shared" si="4"/>
        <v>-1.2429344829161169</v>
      </c>
      <c r="F146" s="1">
        <f>ohc!D147+$F$2</f>
        <v>-1.0643359000000001</v>
      </c>
      <c r="G146" s="1">
        <f>AVERAGE(ohc!B147:B147)*ohc!$E$202+ohc!$E$201*(A146-$A$4)+$G$2</f>
        <v>44.603060306107096</v>
      </c>
      <c r="H146" s="1"/>
      <c r="I146" s="1"/>
    </row>
    <row r="147" spans="1:9">
      <c r="A147">
        <v>1993</v>
      </c>
      <c r="B147" s="1">
        <f>Forcing!B148</f>
        <v>1.3842000000000001</v>
      </c>
      <c r="C147" s="1">
        <v>0.41225729999999999</v>
      </c>
      <c r="D147" s="1">
        <f>ohc!F148</f>
        <v>0.35302800049429311</v>
      </c>
      <c r="E147" s="1">
        <f t="shared" si="4"/>
        <v>0.4328896270838834</v>
      </c>
      <c r="F147" s="1">
        <f>ohc!D148+$F$2</f>
        <v>0.41140850000000001</v>
      </c>
      <c r="G147" s="1">
        <f>AVERAGE(ohc!B148:B148)*ohc!$E$202+ohc!$E$201*(A147-$A$4)+$G$2</f>
        <v>44.357873607139005</v>
      </c>
      <c r="H147" s="1"/>
      <c r="I147" s="1"/>
    </row>
    <row r="148" spans="1:9">
      <c r="A148">
        <v>1994</v>
      </c>
      <c r="B148" s="1">
        <f>Forcing!B149</f>
        <v>2.0704099999999999</v>
      </c>
      <c r="C148" s="1">
        <v>0.50722219999999996</v>
      </c>
      <c r="D148" s="1">
        <f>ohc!F149</f>
        <v>0.69882759986352494</v>
      </c>
      <c r="E148" s="1">
        <f t="shared" si="4"/>
        <v>0.87693913208388341</v>
      </c>
      <c r="F148" s="1">
        <f>ohc!D149+$F$2</f>
        <v>0.90937500000000004</v>
      </c>
      <c r="G148" s="1">
        <f>AVERAGE(ohc!B149:B149)*ohc!$E$202+ohc!$E$201*(A148-$A$4)+$G$2</f>
        <v>45.480945399107028</v>
      </c>
      <c r="H148" s="1"/>
      <c r="I148" s="1"/>
    </row>
    <row r="149" spans="1:9">
      <c r="A149">
        <v>1995</v>
      </c>
      <c r="B149" s="1">
        <f>Forcing!B150</f>
        <v>2.3204699999999998</v>
      </c>
      <c r="C149" s="1">
        <v>0.63509389999999999</v>
      </c>
      <c r="D149" s="1">
        <f>ohc!F150</f>
        <v>0.72345701118813033</v>
      </c>
      <c r="E149" s="1">
        <f t="shared" si="4"/>
        <v>0.80092629708388319</v>
      </c>
      <c r="F149" s="1">
        <f>ohc!D150+$F$2</f>
        <v>0.73582740000000002</v>
      </c>
      <c r="G149" s="1">
        <f>AVERAGE(ohc!B150:B150)*ohc!$E$202+ohc!$E$201*(A149-$A$4)+$G$2</f>
        <v>46.82891786652106</v>
      </c>
      <c r="H149" s="1"/>
      <c r="I149" s="1"/>
    </row>
    <row r="150" spans="1:9">
      <c r="A150">
        <v>1996</v>
      </c>
      <c r="B150" s="1">
        <f>Forcing!B151</f>
        <v>2.4151699999999998</v>
      </c>
      <c r="C150" s="1">
        <v>0.65424280000000001</v>
      </c>
      <c r="D150" s="1">
        <f>ohc!F151</f>
        <v>0.83840038755889068</v>
      </c>
      <c r="E150" s="1">
        <f t="shared" si="4"/>
        <v>0.84679660208388319</v>
      </c>
      <c r="F150" s="1">
        <f>ohc!D151+$F$2</f>
        <v>0.81065200000000015</v>
      </c>
      <c r="G150" s="1">
        <f>AVERAGE(ohc!B151:B151)*ohc!$E$202+ohc!$E$201*(A150-$A$4)+$G$2</f>
        <v>48.108451444024389</v>
      </c>
      <c r="H150" s="1"/>
      <c r="I150" s="1"/>
    </row>
    <row r="151" spans="1:9">
      <c r="A151">
        <v>1997</v>
      </c>
      <c r="B151" s="1">
        <f>Forcing!B152</f>
        <v>2.5075099999999999</v>
      </c>
      <c r="C151" s="1">
        <v>0.68684719999999999</v>
      </c>
      <c r="D151" s="1">
        <f>ohc!F152</f>
        <v>0.85122018563095969</v>
      </c>
      <c r="E151" s="1">
        <f t="shared" si="4"/>
        <v>0.85599538208388337</v>
      </c>
      <c r="F151" s="1">
        <f>ohc!D152+$F$2</f>
        <v>1.0333840000000001</v>
      </c>
      <c r="G151" s="1">
        <f>AVERAGE(ohc!B152:B152)*ohc!$E$202+ohc!$E$201*(A151-$A$4)+$G$2</f>
        <v>49.594263633296073</v>
      </c>
      <c r="H151" s="1"/>
      <c r="I151" s="1"/>
    </row>
    <row r="152" spans="1:9">
      <c r="A152">
        <v>1998</v>
      </c>
      <c r="B152" s="1">
        <f>Forcing!B153</f>
        <v>2.6684299999999999</v>
      </c>
      <c r="C152" s="1">
        <v>0.78030040000000001</v>
      </c>
      <c r="D152" s="1">
        <f>ohc!F153</f>
        <v>0.79703856919838589</v>
      </c>
      <c r="E152" s="1">
        <f t="shared" si="4"/>
        <v>0.77860972208388335</v>
      </c>
      <c r="F152" s="1">
        <f>ohc!D153+$F$2</f>
        <v>0.81447099999999995</v>
      </c>
      <c r="G152" s="1">
        <f>AVERAGE(ohc!B153:B153)*ohc!$E$202+ohc!$E$201*(A152-$A$4)+$G$2</f>
        <v>51.082723312216267</v>
      </c>
      <c r="H152" s="1"/>
      <c r="I152" s="1"/>
    </row>
    <row r="153" spans="1:9">
      <c r="A153">
        <v>1999</v>
      </c>
      <c r="B153" s="1">
        <f>Forcing!B154</f>
        <v>2.7924099999999998</v>
      </c>
      <c r="C153" s="1">
        <v>0.81781400000000004</v>
      </c>
      <c r="D153" s="1">
        <f>ohc!F154</f>
        <v>0.80858428434199503</v>
      </c>
      <c r="E153" s="1">
        <f t="shared" si="4"/>
        <v>0.80693004208388308</v>
      </c>
      <c r="F153" s="1">
        <f>ohc!D154+$F$2</f>
        <v>0.82793399999999995</v>
      </c>
      <c r="G153" s="1">
        <f>AVERAGE(ohc!B154:B154)*ohc!$E$202+ohc!$E$201*(A153-$A$4)+$G$2</f>
        <v>52.428756505594514</v>
      </c>
      <c r="H153" s="1"/>
      <c r="I153" s="1"/>
    </row>
    <row r="154" spans="1:9">
      <c r="A154">
        <v>2000</v>
      </c>
      <c r="B154" s="1">
        <f>Forcing!B155</f>
        <v>2.8847499999999999</v>
      </c>
      <c r="C154" s="1">
        <v>0.85783180000000003</v>
      </c>
      <c r="D154" s="1">
        <f>ohc!F155</f>
        <v>0.83096432719686697</v>
      </c>
      <c r="E154" s="1">
        <f t="shared" si="4"/>
        <v>0.79722465208388338</v>
      </c>
      <c r="F154" s="1">
        <f>ohc!D155+$F$2</f>
        <v>0.89834499999999995</v>
      </c>
      <c r="G154" s="1">
        <f>AVERAGE(ohc!B155:B155)*ohc!$E$202+ohc!$E$201*(A154-$A$4)+$G$2</f>
        <v>53.832934644450219</v>
      </c>
      <c r="H154" s="1"/>
      <c r="I154" s="1"/>
    </row>
    <row r="155" spans="1:9">
      <c r="A155">
        <v>2001</v>
      </c>
      <c r="B155" s="1">
        <f>Forcing!B156</f>
        <v>2.90849</v>
      </c>
      <c r="C155" s="1">
        <v>0.86975239999999998</v>
      </c>
      <c r="D155" s="1">
        <f>ohc!F156</f>
        <v>0.8706074097669031</v>
      </c>
      <c r="E155" s="1">
        <f t="shared" si="4"/>
        <v>0.79056712208388336</v>
      </c>
      <c r="F155" s="1">
        <f>ohc!D156+$F$2</f>
        <v>0.79956880000000008</v>
      </c>
      <c r="G155" s="1">
        <f>AVERAGE(ohc!B156:B156)*ohc!$E$202+ohc!$E$201*(A155-$A$4)+$G$2</f>
        <v>55.217448846836255</v>
      </c>
      <c r="H155" s="1"/>
      <c r="I155" s="1"/>
    </row>
    <row r="156" spans="1:9">
      <c r="A156">
        <v>2002</v>
      </c>
      <c r="B156" s="1">
        <f>Forcing!B157</f>
        <v>2.9170099999999999</v>
      </c>
      <c r="C156" s="1">
        <v>0.88384640000000003</v>
      </c>
      <c r="D156" s="1">
        <f>ohc!F157</f>
        <v>0.85855904171465547</v>
      </c>
      <c r="E156" s="1">
        <f t="shared" si="4"/>
        <v>0.76314742208388309</v>
      </c>
      <c r="F156" s="1">
        <f>ohc!D157+$F$2</f>
        <v>0.92482799999999998</v>
      </c>
      <c r="G156" s="1">
        <f>AVERAGE(ohc!B157:B157)*ohc!$E$202+ohc!$E$201*(A156-$A$4)+$G$2</f>
        <v>56.620322166363238</v>
      </c>
      <c r="H156" s="1"/>
      <c r="I156" s="1"/>
    </row>
    <row r="157" spans="1:9">
      <c r="A157">
        <v>2003</v>
      </c>
      <c r="B157" s="1">
        <f>Forcing!B158</f>
        <v>2.7759299999999998</v>
      </c>
      <c r="C157" s="1">
        <v>0.89719230000000005</v>
      </c>
      <c r="D157" s="1">
        <f>ohc!F158</f>
        <v>0.81459196959605873</v>
      </c>
      <c r="E157" s="1">
        <f t="shared" si="4"/>
        <v>0.58803537708388298</v>
      </c>
      <c r="F157" s="1">
        <f>ohc!D158+$F$2</f>
        <v>0.75209959999999998</v>
      </c>
      <c r="G157" s="1">
        <f>AVERAGE(ohc!B158:B158)*ohc!$E$202+ohc!$E$201*(A157-$A$4)+$G$2</f>
        <v>57.990287862003683</v>
      </c>
      <c r="H157" s="1"/>
      <c r="I157" s="1"/>
    </row>
    <row r="158" spans="1:9">
      <c r="A158">
        <v>2004</v>
      </c>
      <c r="B158" s="1">
        <f>Forcing!B159</f>
        <v>2.8918900000000001</v>
      </c>
      <c r="C158" s="1">
        <v>0.93188530000000003</v>
      </c>
      <c r="D158" s="1">
        <f>ohc!F159</f>
        <v>0.83371082999167057</v>
      </c>
      <c r="E158" s="1">
        <f t="shared" si="4"/>
        <v>0.61552822708388366</v>
      </c>
      <c r="F158" s="1">
        <f>ohc!D159+$F$2</f>
        <v>0.85467800000000005</v>
      </c>
      <c r="G158" s="1">
        <f>AVERAGE(ohc!B159:B159)*ohc!$E$202+ohc!$E$201*(A158-$A$4)+$G$2</f>
        <v>59.311622659806368</v>
      </c>
      <c r="H158" s="1"/>
      <c r="I158" s="1"/>
    </row>
    <row r="159" spans="1:9">
      <c r="A159">
        <v>2005</v>
      </c>
      <c r="B159" s="1">
        <f>Forcing!B160</f>
        <v>2.7709299999999999</v>
      </c>
      <c r="C159" s="1">
        <v>0.91335730000000004</v>
      </c>
      <c r="D159" s="1"/>
      <c r="E159" s="1">
        <f t="shared" si="4"/>
        <v>0.54181462708388317</v>
      </c>
      <c r="F159" s="1">
        <f>ohc!D160+$F$2</f>
        <v>0.75223430000000002</v>
      </c>
      <c r="G159" s="1">
        <f>AVERAGE(ohc!B160:B160)*ohc!$E$202+ohc!$E$201*(A159-$A$4)+$G$2</f>
        <v>60.633050837251808</v>
      </c>
      <c r="H159" s="1"/>
      <c r="I159" s="1"/>
    </row>
    <row r="161" spans="6:6">
      <c r="F161" s="1"/>
    </row>
    <row r="162" spans="6:6">
      <c r="F162" s="1"/>
    </row>
    <row r="163" spans="6:6">
      <c r="F163" s="1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tas</vt:lpstr>
      <vt:lpstr>ohc</vt:lpstr>
      <vt:lpstr>Forcing</vt:lpstr>
      <vt:lpstr>Effic&amp;Sens</vt:lpstr>
      <vt:lpstr>ObsEsts</vt:lpstr>
      <vt:lpstr>KNMI Hist N</vt:lpstr>
      <vt:lpstr>OHC emulation</vt:lpstr>
      <vt:lpstr>Intercept</vt:lpstr>
      <vt:lpstr>Je22_Wm2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and calculations for Marvel article at Climate Audit</dc:title>
  <dc:creator>Nicholas Lewis</dc:creator>
  <cp:lastModifiedBy>n</cp:lastModifiedBy>
  <dcterms:created xsi:type="dcterms:W3CDTF">2015-12-22T13:00:36Z</dcterms:created>
  <dcterms:modified xsi:type="dcterms:W3CDTF">2016-01-08T22:15:16Z</dcterms:modified>
</cp:coreProperties>
</file>